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20" activeTab="3"/>
  </bookViews>
  <sheets>
    <sheet name="收入执行√" sheetId="1" r:id="rId1"/>
    <sheet name="支出执行√" sheetId="2" r:id="rId2"/>
    <sheet name="收入预算√" sheetId="3" r:id="rId3"/>
    <sheet name="支出预算√" sheetId="4" r:id="rId4"/>
  </sheets>
  <externalReferences>
    <externalReference r:id="rId7"/>
  </externalReferences>
  <definedNames>
    <definedName name="DATABASE" hidden="1">'[1]Sheet3'!$A$6:$Q$34</definedName>
    <definedName name="_xlnm.Print_Area" localSheetId="2">'收入预算√'!$A$1:$D$27</definedName>
    <definedName name="_xlnm.Print_Area" localSheetId="0">'收入执行√'!$A$2:$F$16</definedName>
    <definedName name="_xlnm.Print_Area" localSheetId="3">'支出预算√'!$A$2:$D$62</definedName>
    <definedName name="_xlnm.Print_Titles" localSheetId="3">'支出预算√'!$2:$5</definedName>
    <definedName name="_xlnm.Print_Titles" localSheetId="1">'支出执行√'!$1:$4</definedName>
    <definedName name="_xlnm.Print_Titles">#N/A</definedName>
  </definedNames>
  <calcPr fullCalcOnLoad="1"/>
</workbook>
</file>

<file path=xl/comments1.xml><?xml version="1.0" encoding="utf-8"?>
<comments xmlns="http://schemas.openxmlformats.org/spreadsheetml/2006/main">
  <authors>
    <author>董云燕</author>
  </authors>
  <commentList>
    <comment ref="C8" authorId="0">
      <text>
        <r>
          <rPr>
            <sz val="9"/>
            <rFont val="宋体"/>
            <family val="0"/>
          </rPr>
          <t>福利彩102
万，体育彩票152万</t>
        </r>
      </text>
    </comment>
    <comment ref="C11" authorId="0">
      <text>
        <r>
          <rPr>
            <sz val="9"/>
            <rFont val="宋体"/>
            <family val="0"/>
          </rPr>
          <t>集镇配套费及其他15
万元</t>
        </r>
        <r>
          <rPr>
            <b/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蓝波成</author>
  </authors>
  <commentList>
    <comment ref="C23" authorId="0">
      <text>
        <r>
          <rPr>
            <b/>
            <sz val="9"/>
            <rFont val="宋体"/>
            <family val="0"/>
          </rPr>
          <t>其中机动8
万</t>
        </r>
        <r>
          <rPr>
            <sz val="9"/>
            <rFont val="宋体"/>
            <family val="0"/>
          </rPr>
          <t xml:space="preserve">
</t>
        </r>
      </text>
    </comment>
    <comment ref="C27" authorId="0">
      <text>
        <r>
          <rPr>
            <b/>
            <sz val="9"/>
            <rFont val="宋体"/>
            <family val="0"/>
          </rPr>
          <t>其中机动14万</t>
        </r>
        <r>
          <rPr>
            <sz val="9"/>
            <rFont val="宋体"/>
            <family val="0"/>
          </rPr>
          <t xml:space="preserve">
</t>
        </r>
      </text>
    </comment>
    <comment ref="C37" authorId="0">
      <text>
        <r>
          <rPr>
            <sz val="9"/>
            <rFont val="宋体"/>
            <family val="0"/>
          </rPr>
          <t xml:space="preserve">县本级114万，849万
</t>
        </r>
      </text>
    </comment>
    <comment ref="C38" authorId="0">
      <text>
        <r>
          <rPr>
            <sz val="9"/>
            <rFont val="宋体"/>
            <family val="0"/>
          </rPr>
          <t xml:space="preserve">县本级191万，省149万
</t>
        </r>
      </text>
    </comment>
  </commentList>
</comments>
</file>

<file path=xl/comments3.xml><?xml version="1.0" encoding="utf-8"?>
<comments xmlns="http://schemas.openxmlformats.org/spreadsheetml/2006/main">
  <authors>
    <author>董云燕</author>
  </authors>
  <commentList>
    <comment ref="C8" authorId="0">
      <text>
        <r>
          <rPr>
            <sz val="9"/>
            <rFont val="宋体"/>
            <family val="0"/>
          </rPr>
          <t>福利彩95
万，体育彩票200万</t>
        </r>
      </text>
    </comment>
  </commentList>
</comments>
</file>

<file path=xl/sharedStrings.xml><?xml version="1.0" encoding="utf-8"?>
<sst xmlns="http://schemas.openxmlformats.org/spreadsheetml/2006/main" count="169" uniqueCount="85">
  <si>
    <t>单位：万元</t>
  </si>
  <si>
    <t>项      目</t>
  </si>
  <si>
    <t>2020年</t>
  </si>
  <si>
    <t>2021年</t>
  </si>
  <si>
    <t>完成</t>
  </si>
  <si>
    <t>比上年</t>
  </si>
  <si>
    <t>执行数</t>
  </si>
  <si>
    <t>调整预算数</t>
  </si>
  <si>
    <t>预算%</t>
  </si>
  <si>
    <t>+、-%</t>
  </si>
  <si>
    <t>一、政府性基金收入合计</t>
  </si>
  <si>
    <t xml:space="preserve">  1.国有土地使用权出让收入</t>
  </si>
  <si>
    <t xml:space="preserve">  2.彩票公益金收入</t>
  </si>
  <si>
    <t xml:space="preserve">  3.城市基础设施配套费收入</t>
  </si>
  <si>
    <t xml:space="preserve">  4.污水处理费收入</t>
  </si>
  <si>
    <t xml:space="preserve">  5.其他政府性基金收入</t>
  </si>
  <si>
    <t>二、动用上年结转资金</t>
  </si>
  <si>
    <t>三、预计省转移收入</t>
  </si>
  <si>
    <t>四、债务转贷收入</t>
  </si>
  <si>
    <t>五、抗疫国债收入</t>
  </si>
  <si>
    <t>收入合计</t>
  </si>
  <si>
    <t>`</t>
  </si>
  <si>
    <t>项    目</t>
  </si>
  <si>
    <t>一、政府性基金支出合计</t>
  </si>
  <si>
    <t>（一）文化旅游体育与传媒支出</t>
  </si>
  <si>
    <t xml:space="preserve">      旅游发展基金支出</t>
  </si>
  <si>
    <t xml:space="preserve">        其中： 其他旅游发展基金支出</t>
  </si>
  <si>
    <t>（二）社会保障和就业支出</t>
  </si>
  <si>
    <r>
      <t xml:space="preserve">           </t>
    </r>
    <r>
      <rPr>
        <sz val="12"/>
        <color indexed="8"/>
        <rFont val="宋体"/>
        <family val="0"/>
      </rPr>
      <t>大中型水库移民后期扶持基金支出</t>
    </r>
  </si>
  <si>
    <r>
      <t xml:space="preserve">               </t>
    </r>
    <r>
      <rPr>
        <sz val="12"/>
        <color indexed="8"/>
        <rFont val="宋体"/>
        <family val="0"/>
      </rPr>
      <t>其中：移民补助</t>
    </r>
  </si>
  <si>
    <r>
      <t xml:space="preserve">                          </t>
    </r>
    <r>
      <rPr>
        <sz val="12"/>
        <color indexed="8"/>
        <rFont val="宋体"/>
        <family val="0"/>
      </rPr>
      <t>基础设施建设和经济发展</t>
    </r>
  </si>
  <si>
    <r>
      <t xml:space="preserve">           </t>
    </r>
    <r>
      <rPr>
        <sz val="12"/>
        <color indexed="8"/>
        <rFont val="宋体"/>
        <family val="0"/>
      </rPr>
      <t>小型水库移民扶助基金支出</t>
    </r>
  </si>
  <si>
    <r>
      <t xml:space="preserve">               </t>
    </r>
    <r>
      <rPr>
        <sz val="12"/>
        <color indexed="8"/>
        <rFont val="宋体"/>
        <family val="0"/>
      </rPr>
      <t>其中：基础设施建设和经济发展</t>
    </r>
  </si>
  <si>
    <t>（三）城乡社区支出</t>
  </si>
  <si>
    <r>
      <t xml:space="preserve">            </t>
    </r>
    <r>
      <rPr>
        <sz val="12"/>
        <color indexed="8"/>
        <rFont val="宋体"/>
        <family val="0"/>
      </rPr>
      <t>国有土地使用权出让收入安排的支出</t>
    </r>
  </si>
  <si>
    <t xml:space="preserve">       其中：征地和拆迁补偿支出</t>
  </si>
  <si>
    <t xml:space="preserve">             城市建设支出</t>
  </si>
  <si>
    <t xml:space="preserve">             农村基础设施建设支出</t>
  </si>
  <si>
    <r>
      <t xml:space="preserve">                         </t>
    </r>
    <r>
      <rPr>
        <sz val="12"/>
        <color indexed="8"/>
        <rFont val="宋体"/>
        <family val="0"/>
      </rPr>
      <t>补助被征地农民支出</t>
    </r>
  </si>
  <si>
    <r>
      <t xml:space="preserve">                         </t>
    </r>
    <r>
      <rPr>
        <sz val="12"/>
        <color indexed="8"/>
        <rFont val="宋体"/>
        <family val="0"/>
      </rPr>
      <t>土地出让业务支出</t>
    </r>
  </si>
  <si>
    <t xml:space="preserve">            其他国有土地使用权出让收入安排的支出</t>
  </si>
  <si>
    <r>
      <t xml:space="preserve">          </t>
    </r>
    <r>
      <rPr>
        <sz val="12"/>
        <color indexed="8"/>
        <rFont val="宋体"/>
        <family val="0"/>
      </rPr>
      <t>城市基础设施配套费安排的支出</t>
    </r>
  </si>
  <si>
    <r>
      <t xml:space="preserve">            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其中：其他城市基础设施配套费安排的支出</t>
    </r>
  </si>
  <si>
    <t xml:space="preserve">     污水处理费安排的支出</t>
  </si>
  <si>
    <t xml:space="preserve">        其中： 污水处理设施建设和运营</t>
  </si>
  <si>
    <t xml:space="preserve">               其他污水处理费安排的支出</t>
  </si>
  <si>
    <t>（四）农林水支出</t>
  </si>
  <si>
    <r>
      <t xml:space="preserve">          </t>
    </r>
    <r>
      <rPr>
        <sz val="12"/>
        <color indexed="8"/>
        <rFont val="宋体"/>
        <family val="0"/>
      </rPr>
      <t>大中型水库库区基金支出</t>
    </r>
  </si>
  <si>
    <r>
      <t xml:space="preserve">              </t>
    </r>
    <r>
      <rPr>
        <sz val="12"/>
        <color indexed="8"/>
        <rFont val="宋体"/>
        <family val="0"/>
      </rPr>
      <t>其中：基础设施建设和经济发展</t>
    </r>
  </si>
  <si>
    <r>
      <t xml:space="preserve">                          </t>
    </r>
    <r>
      <rPr>
        <sz val="12"/>
        <color indexed="8"/>
        <rFont val="宋体"/>
        <family val="0"/>
      </rPr>
      <t>其他大中型水库库区基金支出</t>
    </r>
  </si>
  <si>
    <t>（五）其他支出</t>
  </si>
  <si>
    <t xml:space="preserve">      其他政府性基金及对应专项债务收入安排的支出</t>
  </si>
  <si>
    <t xml:space="preserve">        其中：其他政府性基金安排的支出</t>
  </si>
  <si>
    <t xml:space="preserve">                   其他地方自行试点项目收益专项债券收入安排的支出</t>
  </si>
  <si>
    <r>
      <t xml:space="preserve">            </t>
    </r>
    <r>
      <rPr>
        <sz val="12"/>
        <color indexed="8"/>
        <rFont val="宋体"/>
        <family val="0"/>
      </rPr>
      <t>彩票公益金安排的支出</t>
    </r>
  </si>
  <si>
    <r>
      <t xml:space="preserve">               </t>
    </r>
    <r>
      <rPr>
        <sz val="12"/>
        <color indexed="8"/>
        <rFont val="宋体"/>
        <family val="0"/>
      </rPr>
      <t>其中：</t>
    </r>
    <r>
      <rPr>
        <sz val="12"/>
        <color indexed="8"/>
        <rFont val="宋体"/>
        <family val="0"/>
      </rPr>
      <t>用于社会福利的彩票公益金支出</t>
    </r>
  </si>
  <si>
    <r>
      <t xml:space="preserve">                           </t>
    </r>
    <r>
      <rPr>
        <sz val="12"/>
        <color indexed="8"/>
        <rFont val="宋体"/>
        <family val="0"/>
      </rPr>
      <t>用于体育事业的彩票公益金支出</t>
    </r>
  </si>
  <si>
    <r>
      <t xml:space="preserve">                           </t>
    </r>
    <r>
      <rPr>
        <sz val="12"/>
        <color indexed="8"/>
        <rFont val="宋体"/>
        <family val="0"/>
      </rPr>
      <t>用于教育事业的彩票公益金支出</t>
    </r>
  </si>
  <si>
    <r>
      <t xml:space="preserve">                           </t>
    </r>
    <r>
      <rPr>
        <sz val="12"/>
        <color indexed="8"/>
        <rFont val="宋体"/>
        <family val="0"/>
      </rPr>
      <t>用于残疾人事业的彩票公益金支出</t>
    </r>
    <r>
      <rPr>
        <sz val="12"/>
        <color indexed="8"/>
        <rFont val="Times New Roman"/>
        <family val="1"/>
      </rPr>
      <t xml:space="preserve">       </t>
    </r>
  </si>
  <si>
    <r>
      <t xml:space="preserve">                           </t>
    </r>
    <r>
      <rPr>
        <sz val="12"/>
        <color indexed="8"/>
        <rFont val="宋体"/>
        <family val="0"/>
      </rPr>
      <t>用于城乡医疗救助的彩票公益金支出</t>
    </r>
  </si>
  <si>
    <r>
      <t xml:space="preserve">                          </t>
    </r>
    <r>
      <rPr>
        <sz val="11"/>
        <color indexed="8"/>
        <rFont val="宋体"/>
        <family val="0"/>
      </rPr>
      <t>用于其他社会公益事业的彩票公益金支出</t>
    </r>
    <r>
      <rPr>
        <sz val="11"/>
        <color indexed="8"/>
        <rFont val="Times New Roman"/>
        <family val="1"/>
      </rPr>
      <t xml:space="preserve">       </t>
    </r>
  </si>
  <si>
    <t>（六）债务付息支出</t>
  </si>
  <si>
    <t xml:space="preserve">      国有土地使用权出让金债务付息支出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</si>
  <si>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</si>
  <si>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</si>
  <si>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</si>
  <si>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>（七）债务发行费用支出</t>
  </si>
  <si>
    <t xml:space="preserve">       其他地方自行试点项目收益专项债券发行费用支出</t>
  </si>
  <si>
    <t>（八）抗疫特别国债安排的支出</t>
  </si>
  <si>
    <t>二、调出资金</t>
  </si>
  <si>
    <t>三、结转下年支出</t>
  </si>
  <si>
    <t>四、债务还本支出</t>
  </si>
  <si>
    <r>
      <t xml:space="preserve"> </t>
    </r>
    <r>
      <rPr>
        <sz val="12"/>
        <color indexed="8"/>
        <rFont val="宋体"/>
        <family val="0"/>
      </rPr>
      <t xml:space="preserve">         </t>
    </r>
    <r>
      <rPr>
        <sz val="12"/>
        <color indexed="8"/>
        <rFont val="宋体"/>
        <family val="0"/>
      </rPr>
      <t>支出合计</t>
    </r>
  </si>
  <si>
    <t>2022年</t>
  </si>
  <si>
    <t>预算比</t>
  </si>
  <si>
    <t>预算数</t>
  </si>
  <si>
    <t>执行数+、-%</t>
  </si>
  <si>
    <t xml:space="preserve">2021年      </t>
  </si>
  <si>
    <t>预算比执行</t>
  </si>
  <si>
    <t>　　　　其中：城市环境卫生</t>
  </si>
  <si>
    <r>
      <t xml:space="preserve">               </t>
    </r>
    <r>
      <rPr>
        <sz val="12"/>
        <color indexed="8"/>
        <rFont val="宋体"/>
        <family val="0"/>
      </rPr>
      <t>　　　其他城市基础设施配套费安排的支出</t>
    </r>
  </si>
  <si>
    <t>云和县本级2021年政府性基金预算收入执行情况表</t>
  </si>
  <si>
    <t>云和县本级2021年政府性基金预算支出执行情况表</t>
  </si>
  <si>
    <t>云和县本级2022年政府性基金收入预算（草案）</t>
  </si>
  <si>
    <t>云和县本级2022年政府性基金支出预算（草案）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</si>
</sst>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"/>
    <numFmt numFmtId="178" formatCode="0_);[Red]\(0\)"/>
    <numFmt numFmtId="179" formatCode="0.00_ "/>
    <numFmt numFmtId="180" formatCode="0_ "/>
    <numFmt numFmtId="181" formatCode="0.0_ "/>
    <numFmt numFmtId="182" formatCode="_ * #,##0_ ;_ * \-#,##0_ ;_ * &quot;-&quot;??_ ;_ @_ "/>
  </numFmts>
  <fonts count="37">
    <font>
      <sz val="12"/>
      <name val="宋体"/>
      <family val="0"/>
    </font>
    <font>
      <sz val="20"/>
      <name val="方正小标宋_GBK"/>
      <family val="4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0"/>
      <color indexed="8"/>
      <name val="方正小标宋_GBK"/>
      <family val="4"/>
    </font>
    <font>
      <b/>
      <sz val="12"/>
      <color indexed="8"/>
      <name val="黑体"/>
      <family val="3"/>
    </font>
    <font>
      <sz val="16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楷体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7" fontId="33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14" fillId="17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2" fillId="0" borderId="0">
      <alignment/>
      <protection/>
    </xf>
    <xf numFmtId="176" fontId="0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2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48" applyFill="1">
      <alignment vertical="center"/>
      <protection/>
    </xf>
    <xf numFmtId="0" fontId="0" fillId="0" borderId="0" xfId="48" applyFill="1" applyAlignment="1">
      <alignment horizontal="center" vertical="center"/>
      <protection/>
    </xf>
    <xf numFmtId="0" fontId="0" fillId="0" borderId="0" xfId="48" applyFont="1" applyFill="1">
      <alignment vertical="center"/>
      <protection/>
    </xf>
    <xf numFmtId="0" fontId="0" fillId="0" borderId="10" xfId="48" applyFill="1" applyBorder="1" applyAlignment="1">
      <alignment vertical="center"/>
      <protection/>
    </xf>
    <xf numFmtId="0" fontId="0" fillId="0" borderId="10" xfId="48" applyFill="1" applyBorder="1" applyAlignment="1">
      <alignment horizontal="center" vertical="center"/>
      <protection/>
    </xf>
    <xf numFmtId="177" fontId="2" fillId="0" borderId="11" xfId="45" applyNumberFormat="1" applyFont="1" applyFill="1" applyBorder="1" applyAlignment="1">
      <alignment horizontal="center" vertical="center" wrapText="1"/>
      <protection/>
    </xf>
    <xf numFmtId="0" fontId="2" fillId="0" borderId="11" xfId="48" applyFont="1" applyFill="1" applyBorder="1" applyAlignment="1">
      <alignment horizontal="center" vertical="center" wrapText="1"/>
      <protection/>
    </xf>
    <xf numFmtId="177" fontId="2" fillId="0" borderId="12" xfId="45" applyNumberFormat="1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1" fontId="2" fillId="0" borderId="13" xfId="48" applyNumberFormat="1" applyFont="1" applyFill="1" applyBorder="1" applyAlignment="1">
      <alignment horizontal="left" vertical="center"/>
      <protection/>
    </xf>
    <xf numFmtId="178" fontId="0" fillId="0" borderId="13" xfId="66" applyNumberFormat="1" applyFont="1" applyFill="1" applyBorder="1" applyAlignment="1">
      <alignment horizontal="center" vertical="center"/>
    </xf>
    <xf numFmtId="179" fontId="0" fillId="0" borderId="13" xfId="48" applyNumberFormat="1" applyFont="1" applyFill="1" applyBorder="1" applyAlignment="1">
      <alignment horizontal="center" vertical="center" wrapText="1"/>
      <protection/>
    </xf>
    <xf numFmtId="0" fontId="2" fillId="0" borderId="13" xfId="47" applyNumberFormat="1" applyFont="1" applyFill="1" applyBorder="1" applyAlignment="1" applyProtection="1">
      <alignment horizontal="left" vertical="center" wrapText="1"/>
      <protection/>
    </xf>
    <xf numFmtId="0" fontId="3" fillId="0" borderId="13" xfId="47" applyNumberFormat="1" applyFont="1" applyFill="1" applyBorder="1" applyAlignment="1" applyProtection="1">
      <alignment horizontal="left" vertical="center" wrapText="1"/>
      <protection/>
    </xf>
    <xf numFmtId="180" fontId="0" fillId="0" borderId="13" xfId="48" applyNumberFormat="1" applyFont="1" applyFill="1" applyBorder="1" applyAlignment="1">
      <alignment horizontal="center" vertical="center"/>
      <protection/>
    </xf>
    <xf numFmtId="178" fontId="2" fillId="0" borderId="13" xfId="66" applyNumberFormat="1" applyFont="1" applyFill="1" applyBorder="1" applyAlignment="1">
      <alignment horizontal="center" vertical="center"/>
    </xf>
    <xf numFmtId="0" fontId="2" fillId="0" borderId="13" xfId="47" applyNumberFormat="1" applyFont="1" applyFill="1" applyBorder="1" applyAlignment="1" applyProtection="1">
      <alignment horizontal="left" vertical="center" wrapText="1"/>
      <protection/>
    </xf>
    <xf numFmtId="0" fontId="3" fillId="0" borderId="13" xfId="47" applyNumberFormat="1" applyFont="1" applyFill="1" applyBorder="1" applyAlignment="1" applyProtection="1">
      <alignment horizontal="left" vertical="center" wrapText="1"/>
      <protection/>
    </xf>
    <xf numFmtId="0" fontId="0" fillId="0" borderId="13" xfId="48" applyFont="1" applyFill="1" applyBorder="1" applyAlignment="1">
      <alignment horizontal="center" vertical="center"/>
      <protection/>
    </xf>
    <xf numFmtId="0" fontId="4" fillId="0" borderId="13" xfId="47" applyNumberFormat="1" applyFont="1" applyFill="1" applyBorder="1" applyAlignment="1" applyProtection="1">
      <alignment horizontal="left" vertical="center" wrapText="1"/>
      <protection/>
    </xf>
    <xf numFmtId="0" fontId="5" fillId="0" borderId="13" xfId="47" applyNumberFormat="1" applyFont="1" applyFill="1" applyBorder="1" applyAlignment="1" applyProtection="1">
      <alignment horizontal="left" vertical="center" wrapText="1"/>
      <protection/>
    </xf>
    <xf numFmtId="0" fontId="6" fillId="0" borderId="13" xfId="47" applyNumberFormat="1" applyFont="1" applyFill="1" applyBorder="1" applyAlignment="1" applyProtection="1">
      <alignment horizontal="left" vertical="center" wrapText="1"/>
      <protection/>
    </xf>
    <xf numFmtId="178" fontId="0" fillId="0" borderId="13" xfId="48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1" fontId="11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178" fontId="2" fillId="0" borderId="13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0" fontId="2" fillId="0" borderId="0" xfId="48" applyFont="1" applyFill="1">
      <alignment vertical="center"/>
      <protection/>
    </xf>
    <xf numFmtId="0" fontId="7" fillId="0" borderId="0" xfId="48" applyFont="1" applyFill="1" applyAlignment="1">
      <alignment horizontal="center" vertical="center"/>
      <protection/>
    </xf>
    <xf numFmtId="0" fontId="7" fillId="0" borderId="0" xfId="48" applyFont="1" applyFill="1">
      <alignment vertical="center"/>
      <protection/>
    </xf>
    <xf numFmtId="0" fontId="2" fillId="0" borderId="0" xfId="48" applyFont="1" applyFill="1" applyAlignment="1">
      <alignment horizontal="center" vertical="center"/>
      <protection/>
    </xf>
    <xf numFmtId="0" fontId="2" fillId="0" borderId="0" xfId="48" applyFont="1" applyFill="1" applyBorder="1" applyAlignment="1">
      <alignment horizontal="center" vertical="center"/>
      <protection/>
    </xf>
    <xf numFmtId="0" fontId="2" fillId="0" borderId="14" xfId="48" applyFont="1" applyFill="1" applyBorder="1" applyAlignment="1">
      <alignment horizontal="center" vertical="center" wrapText="1"/>
      <protection/>
    </xf>
    <xf numFmtId="180" fontId="2" fillId="0" borderId="13" xfId="48" applyNumberFormat="1" applyFont="1" applyFill="1" applyBorder="1" applyAlignment="1">
      <alignment horizontal="center" vertical="center"/>
      <protection/>
    </xf>
    <xf numFmtId="0" fontId="2" fillId="0" borderId="13" xfId="48" applyFont="1" applyFill="1" applyBorder="1" applyAlignment="1">
      <alignment horizontal="center" vertical="center"/>
      <protection/>
    </xf>
    <xf numFmtId="0" fontId="0" fillId="0" borderId="0" xfId="48" applyFont="1" applyFill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182" fontId="12" fillId="0" borderId="0" xfId="66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182" fontId="2" fillId="0" borderId="11" xfId="66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82" fontId="2" fillId="0" borderId="12" xfId="66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5" xfId="48" applyFont="1" applyFill="1" applyBorder="1" applyAlignment="1">
      <alignment horizontal="center" vertical="center"/>
      <protection/>
    </xf>
    <xf numFmtId="0" fontId="2" fillId="0" borderId="11" xfId="48" applyFont="1" applyFill="1" applyBorder="1" applyAlignment="1">
      <alignment horizontal="center" vertical="center"/>
      <protection/>
    </xf>
    <xf numFmtId="0" fontId="2" fillId="0" borderId="12" xfId="48" applyFont="1" applyFill="1" applyBorder="1" applyAlignment="1">
      <alignment horizontal="center" vertical="center"/>
      <protection/>
    </xf>
    <xf numFmtId="1" fontId="10" fillId="0" borderId="0" xfId="0" applyNumberFormat="1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10" fillId="0" borderId="0" xfId="46" applyFont="1" applyFill="1" applyAlignment="1">
      <alignment horizontal="center"/>
      <protection/>
    </xf>
    <xf numFmtId="177" fontId="2" fillId="0" borderId="11" xfId="45" applyNumberFormat="1" applyFont="1" applyFill="1" applyBorder="1" applyAlignment="1">
      <alignment horizontal="center" vertical="center" wrapText="1"/>
      <protection/>
    </xf>
    <xf numFmtId="177" fontId="2" fillId="0" borderId="12" xfId="45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>
      <alignment horizontal="right" vertical="center" wrapText="1"/>
    </xf>
    <xf numFmtId="0" fontId="8" fillId="0" borderId="16" xfId="48" applyFont="1" applyFill="1" applyBorder="1" applyAlignment="1">
      <alignment vertical="center" wrapText="1"/>
      <protection/>
    </xf>
    <xf numFmtId="177" fontId="2" fillId="0" borderId="13" xfId="0" applyNumberFormat="1" applyFont="1" applyFill="1" applyBorder="1" applyAlignment="1">
      <alignment horizontal="center" vertical="center" wrapText="1"/>
    </xf>
    <xf numFmtId="0" fontId="1" fillId="0" borderId="0" xfId="46" applyFont="1" applyFill="1" applyAlignment="1">
      <alignment horizont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_12.08 2012年全省及省级基金收入执行及2013年计划(含说明)" xfId="45"/>
    <cellStyle name="常规_2000年预计及2001年计划" xfId="46"/>
    <cellStyle name="常规_Sheet1" xfId="47"/>
    <cellStyle name="常规_支出预算12.9" xfId="48"/>
    <cellStyle name="超级链接" xfId="49"/>
    <cellStyle name="Hyperlink" xfId="50"/>
    <cellStyle name="好" xfId="51"/>
    <cellStyle name="后继超级链接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普通_97-917" xfId="61"/>
    <cellStyle name="千分位[0]_laroux" xfId="62"/>
    <cellStyle name="千分位_97-917" xfId="63"/>
    <cellStyle name="千位[0]_1" xfId="64"/>
    <cellStyle name="千位_1" xfId="65"/>
    <cellStyle name="Comma" xfId="66"/>
    <cellStyle name="千位分隔 2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76200" cy="209550"/>
    <xdr:sp>
      <xdr:nvSpPr>
        <xdr:cNvPr id="1" name="TextBox 100"/>
        <xdr:cNvSpPr txBox="1">
          <a:spLocks noChangeArrowheads="1"/>
        </xdr:cNvSpPr>
      </xdr:nvSpPr>
      <xdr:spPr>
        <a:xfrm>
          <a:off x="7038975" y="4791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5&#24180;\2&#26376;\2005&#24180;2&#26376;&#20998;&#24066;&#21439;&#25191;&#34892;&#24773;&#20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VVVVVa"/>
      <sheetName val="市、县分析"/>
      <sheetName val="Sheet1"/>
      <sheetName val="Sheet2"/>
      <sheetName val="Sheet3"/>
      <sheetName val="2005年2月分市县执行情况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19"/>
  <sheetViews>
    <sheetView showZeros="0" zoomScaleSheetLayoutView="10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5" sqref="A15"/>
    </sheetView>
  </sheetViews>
  <sheetFormatPr defaultColWidth="9.00390625" defaultRowHeight="14.25"/>
  <cols>
    <col min="1" max="1" width="30.50390625" style="40" customWidth="1"/>
    <col min="2" max="2" width="11.50390625" style="24" hidden="1" customWidth="1"/>
    <col min="3" max="3" width="11.75390625" style="24" customWidth="1"/>
    <col min="4" max="5" width="12.00390625" style="24" customWidth="1"/>
    <col min="6" max="6" width="14.25390625" style="40" customWidth="1"/>
    <col min="7" max="16384" width="9.00390625" style="24" customWidth="1"/>
  </cols>
  <sheetData>
    <row r="1" ht="14.25"/>
    <row r="2" spans="1:6" ht="33" customHeight="1">
      <c r="A2" s="56" t="s">
        <v>81</v>
      </c>
      <c r="B2" s="56"/>
      <c r="C2" s="56"/>
      <c r="D2" s="56"/>
      <c r="E2" s="56"/>
      <c r="F2" s="56"/>
    </row>
    <row r="3" spans="1:6" ht="20.25" customHeight="1">
      <c r="A3" s="43"/>
      <c r="B3" s="44"/>
      <c r="C3" s="44"/>
      <c r="D3" s="44"/>
      <c r="E3" s="45"/>
      <c r="F3" s="46" t="s">
        <v>0</v>
      </c>
    </row>
    <row r="4" spans="1:6" s="40" customFormat="1" ht="18" customHeight="1">
      <c r="A4" s="57" t="s">
        <v>1</v>
      </c>
      <c r="B4" s="47" t="s">
        <v>2</v>
      </c>
      <c r="C4" s="47" t="s">
        <v>3</v>
      </c>
      <c r="D4" s="47" t="s">
        <v>3</v>
      </c>
      <c r="E4" s="48" t="s">
        <v>4</v>
      </c>
      <c r="F4" s="48" t="s">
        <v>5</v>
      </c>
    </row>
    <row r="5" spans="1:6" s="40" customFormat="1" ht="18" customHeight="1">
      <c r="A5" s="57"/>
      <c r="B5" s="49" t="s">
        <v>6</v>
      </c>
      <c r="C5" s="49" t="s">
        <v>7</v>
      </c>
      <c r="D5" s="49" t="s">
        <v>6</v>
      </c>
      <c r="E5" s="50" t="s">
        <v>8</v>
      </c>
      <c r="F5" s="50" t="s">
        <v>9</v>
      </c>
    </row>
    <row r="6" spans="1:6" s="41" customFormat="1" ht="29.25" customHeight="1">
      <c r="A6" s="28" t="s">
        <v>10</v>
      </c>
      <c r="B6" s="29">
        <f>SUM(B7:B11)</f>
        <v>105392</v>
      </c>
      <c r="C6" s="29">
        <v>150520</v>
      </c>
      <c r="D6" s="29">
        <f>SUM(D7:D11)</f>
        <v>125341</v>
      </c>
      <c r="E6" s="30">
        <f>IF(C6&lt;&gt;0,D6/C6*100,0)</f>
        <v>83.27199043316503</v>
      </c>
      <c r="F6" s="30">
        <f>IF(B6&lt;&gt;0,D6/B6*100-100,0)</f>
        <v>18.928381660847123</v>
      </c>
    </row>
    <row r="7" spans="1:6" s="26" customFormat="1" ht="29.25" customHeight="1">
      <c r="A7" s="28" t="s">
        <v>11</v>
      </c>
      <c r="B7" s="29">
        <v>83089</v>
      </c>
      <c r="C7" s="29">
        <v>148251</v>
      </c>
      <c r="D7" s="29">
        <v>120642</v>
      </c>
      <c r="E7" s="30">
        <f aca="true" t="shared" si="0" ref="E7:E16">IF(C7&lt;&gt;0,D7/C7*100,0)</f>
        <v>81.37685411902787</v>
      </c>
      <c r="F7" s="30">
        <f aca="true" t="shared" si="1" ref="F7:F16">IF(B7&lt;&gt;0,D7/B7*100-100,0)</f>
        <v>45.196115009207006</v>
      </c>
    </row>
    <row r="8" spans="1:6" s="26" customFormat="1" ht="29.25" customHeight="1">
      <c r="A8" s="28" t="s">
        <v>12</v>
      </c>
      <c r="B8" s="29">
        <v>240</v>
      </c>
      <c r="C8" s="29">
        <v>254</v>
      </c>
      <c r="D8" s="29">
        <v>320</v>
      </c>
      <c r="E8" s="30">
        <f t="shared" si="0"/>
        <v>125.98425196850394</v>
      </c>
      <c r="F8" s="30">
        <f t="shared" si="1"/>
        <v>33.333333333333314</v>
      </c>
    </row>
    <row r="9" spans="1:6" s="26" customFormat="1" ht="29.25" customHeight="1">
      <c r="A9" s="28" t="s">
        <v>13</v>
      </c>
      <c r="B9" s="29">
        <v>1241</v>
      </c>
      <c r="C9" s="29">
        <v>1200</v>
      </c>
      <c r="D9" s="29">
        <v>2688</v>
      </c>
      <c r="E9" s="30">
        <f t="shared" si="0"/>
        <v>224.00000000000003</v>
      </c>
      <c r="F9" s="30">
        <f t="shared" si="1"/>
        <v>116.59951651893635</v>
      </c>
    </row>
    <row r="10" spans="1:6" s="26" customFormat="1" ht="29.25" customHeight="1">
      <c r="A10" s="28" t="s">
        <v>14</v>
      </c>
      <c r="B10" s="29">
        <v>797</v>
      </c>
      <c r="C10" s="29">
        <v>800</v>
      </c>
      <c r="D10" s="29">
        <v>853</v>
      </c>
      <c r="E10" s="30">
        <f t="shared" si="0"/>
        <v>106.62499999999999</v>
      </c>
      <c r="F10" s="30">
        <f t="shared" si="1"/>
        <v>7.026348808030107</v>
      </c>
    </row>
    <row r="11" spans="1:6" s="26" customFormat="1" ht="29.25" customHeight="1">
      <c r="A11" s="28" t="s">
        <v>15</v>
      </c>
      <c r="B11" s="29">
        <v>20025</v>
      </c>
      <c r="C11" s="29">
        <v>15</v>
      </c>
      <c r="D11" s="29">
        <v>838</v>
      </c>
      <c r="E11" s="30">
        <f t="shared" si="0"/>
        <v>5586.666666666667</v>
      </c>
      <c r="F11" s="30">
        <f t="shared" si="1"/>
        <v>-95.81523096129838</v>
      </c>
    </row>
    <row r="12" spans="1:6" s="26" customFormat="1" ht="29.25" customHeight="1">
      <c r="A12" s="28" t="s">
        <v>16</v>
      </c>
      <c r="B12" s="29">
        <v>4626</v>
      </c>
      <c r="C12" s="29">
        <v>3551</v>
      </c>
      <c r="D12" s="29">
        <v>3554</v>
      </c>
      <c r="E12" s="30">
        <f t="shared" si="0"/>
        <v>100.08448324415657</v>
      </c>
      <c r="F12" s="30">
        <f t="shared" si="1"/>
        <v>-23.17336792044962</v>
      </c>
    </row>
    <row r="13" spans="1:6" s="26" customFormat="1" ht="29.25" customHeight="1">
      <c r="A13" s="28" t="s">
        <v>17</v>
      </c>
      <c r="B13" s="29">
        <v>3248</v>
      </c>
      <c r="C13" s="29">
        <v>3639</v>
      </c>
      <c r="D13" s="29">
        <v>2705</v>
      </c>
      <c r="E13" s="30">
        <f t="shared" si="0"/>
        <v>74.33360813410278</v>
      </c>
      <c r="F13" s="30">
        <f t="shared" si="1"/>
        <v>-16.717980295566505</v>
      </c>
    </row>
    <row r="14" spans="1:6" s="26" customFormat="1" ht="29.25" customHeight="1">
      <c r="A14" s="28" t="s">
        <v>18</v>
      </c>
      <c r="B14" s="29">
        <v>42500</v>
      </c>
      <c r="C14" s="29">
        <v>29000</v>
      </c>
      <c r="D14" s="29">
        <v>29000</v>
      </c>
      <c r="E14" s="30">
        <f t="shared" si="0"/>
        <v>100</v>
      </c>
      <c r="F14" s="30">
        <f t="shared" si="1"/>
        <v>-31.764705882352942</v>
      </c>
    </row>
    <row r="15" spans="1:6" s="26" customFormat="1" ht="29.25" customHeight="1">
      <c r="A15" s="28" t="s">
        <v>19</v>
      </c>
      <c r="B15" s="29">
        <v>12831</v>
      </c>
      <c r="C15" s="29">
        <v>0</v>
      </c>
      <c r="D15" s="29">
        <v>0</v>
      </c>
      <c r="E15" s="30">
        <f t="shared" si="0"/>
        <v>0</v>
      </c>
      <c r="F15" s="30">
        <f t="shared" si="1"/>
        <v>-100</v>
      </c>
    </row>
    <row r="16" spans="1:6" s="26" customFormat="1" ht="29.25" customHeight="1">
      <c r="A16" s="28" t="s">
        <v>20</v>
      </c>
      <c r="B16" s="29">
        <f>B6+B12+B13+B14+B15</f>
        <v>168597</v>
      </c>
      <c r="C16" s="29">
        <f>C6+C12+C13+C14</f>
        <v>186710</v>
      </c>
      <c r="D16" s="29">
        <f>D6+D12+D13+D14</f>
        <v>160600</v>
      </c>
      <c r="E16" s="30">
        <f t="shared" si="0"/>
        <v>86.01574634459858</v>
      </c>
      <c r="F16" s="30">
        <f t="shared" si="1"/>
        <v>-4.7432635218894745</v>
      </c>
    </row>
    <row r="17" spans="1:6" s="42" customFormat="1" ht="15.75" customHeight="1">
      <c r="A17" s="51"/>
      <c r="B17" s="52"/>
      <c r="C17" s="52"/>
      <c r="D17" s="52"/>
      <c r="E17" s="52"/>
      <c r="F17" s="51"/>
    </row>
    <row r="18" spans="1:6" s="42" customFormat="1" ht="15.75" customHeight="1">
      <c r="A18" s="51"/>
      <c r="B18" s="52"/>
      <c r="C18" s="52">
        <f>SUM(C19:C26)</f>
        <v>0</v>
      </c>
      <c r="D18" s="52"/>
      <c r="E18" s="52"/>
      <c r="F18" s="51"/>
    </row>
    <row r="19" spans="1:67" s="42" customFormat="1" ht="14.25">
      <c r="A19" s="51"/>
      <c r="B19" s="52"/>
      <c r="C19" s="52"/>
      <c r="D19" s="52"/>
      <c r="E19" s="52"/>
      <c r="F19" s="51"/>
      <c r="BO19" s="42" t="s">
        <v>21</v>
      </c>
    </row>
  </sheetData>
  <sheetProtection/>
  <mergeCells count="2">
    <mergeCell ref="A2:F2"/>
    <mergeCell ref="A4:A5"/>
  </mergeCells>
  <printOptions horizontalCentered="1"/>
  <pageMargins left="0.55" right="0.55" top="1.06" bottom="0.79" header="0.31" footer="0.51"/>
  <pageSetup errors="blank" fitToHeight="1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F1"/>
    </sheetView>
  </sheetViews>
  <sheetFormatPr defaultColWidth="9.00390625" defaultRowHeight="14.25"/>
  <cols>
    <col min="1" max="1" width="49.375" style="31" customWidth="1"/>
    <col min="2" max="2" width="12.50390625" style="32" hidden="1" customWidth="1"/>
    <col min="3" max="3" width="13.75390625" style="32" customWidth="1"/>
    <col min="4" max="4" width="12.75390625" style="32" customWidth="1"/>
    <col min="5" max="6" width="11.75390625" style="32" customWidth="1"/>
    <col min="7" max="16384" width="9.00390625" style="33" customWidth="1"/>
  </cols>
  <sheetData>
    <row r="1" spans="1:6" ht="33" customHeight="1">
      <c r="A1" s="58" t="s">
        <v>82</v>
      </c>
      <c r="B1" s="58"/>
      <c r="C1" s="58"/>
      <c r="D1" s="58"/>
      <c r="E1" s="58"/>
      <c r="F1" s="58"/>
    </row>
    <row r="2" spans="2:6" s="31" customFormat="1" ht="24" customHeight="1">
      <c r="B2" s="34"/>
      <c r="C2" s="34"/>
      <c r="D2" s="34"/>
      <c r="E2" s="34"/>
      <c r="F2" s="35" t="s">
        <v>0</v>
      </c>
    </row>
    <row r="3" spans="1:6" s="31" customFormat="1" ht="22.5" customHeight="1">
      <c r="A3" s="59" t="s">
        <v>22</v>
      </c>
      <c r="B3" s="6" t="s">
        <v>2</v>
      </c>
      <c r="C3" s="6" t="s">
        <v>3</v>
      </c>
      <c r="D3" s="6" t="s">
        <v>3</v>
      </c>
      <c r="E3" s="36" t="s">
        <v>4</v>
      </c>
      <c r="F3" s="7" t="s">
        <v>5</v>
      </c>
    </row>
    <row r="4" spans="1:6" s="31" customFormat="1" ht="22.5" customHeight="1">
      <c r="A4" s="60"/>
      <c r="B4" s="8" t="s">
        <v>6</v>
      </c>
      <c r="C4" s="8" t="s">
        <v>7</v>
      </c>
      <c r="D4" s="8" t="s">
        <v>6</v>
      </c>
      <c r="E4" s="9" t="s">
        <v>8</v>
      </c>
      <c r="F4" s="9" t="s">
        <v>9</v>
      </c>
    </row>
    <row r="5" spans="1:6" ht="19.5" customHeight="1">
      <c r="A5" s="10" t="s">
        <v>23</v>
      </c>
      <c r="B5" s="11">
        <f>B6+B9+B15+B28+B32+B43+B48+B50</f>
        <v>132417</v>
      </c>
      <c r="C5" s="11">
        <f>C6+C9+C15+C28+C32+C43+C48+C50</f>
        <v>141385</v>
      </c>
      <c r="D5" s="11">
        <f>D6+D9+D15+D28+D32+D43+D48+D50</f>
        <v>105260</v>
      </c>
      <c r="E5" s="12">
        <f>IF(C5&lt;&gt;0,D5/C5*100,0)</f>
        <v>74.44919899565018</v>
      </c>
      <c r="F5" s="12">
        <f>IF(B5&lt;&gt;0,(D5/B5-1)*100,0)</f>
        <v>-20.508696013351756</v>
      </c>
    </row>
    <row r="6" spans="1:6" ht="19.5" customHeight="1">
      <c r="A6" s="13" t="s">
        <v>24</v>
      </c>
      <c r="B6" s="11">
        <v>3</v>
      </c>
      <c r="C6" s="16">
        <v>5</v>
      </c>
      <c r="D6" s="11"/>
      <c r="E6" s="12">
        <f aca="true" t="shared" si="0" ref="E6:E54">IF(C6&lt;&gt;0,D6/C6*100,0)</f>
        <v>0</v>
      </c>
      <c r="F6" s="12">
        <f aca="true" t="shared" si="1" ref="F6:F54">IF(B6&lt;&gt;0,(D6/B6-1)*100,0)</f>
        <v>-100</v>
      </c>
    </row>
    <row r="7" spans="1:6" ht="19.5" customHeight="1">
      <c r="A7" s="10" t="s">
        <v>25</v>
      </c>
      <c r="B7" s="11">
        <v>3</v>
      </c>
      <c r="C7" s="16">
        <v>5</v>
      </c>
      <c r="D7" s="11"/>
      <c r="E7" s="12">
        <f t="shared" si="0"/>
        <v>0</v>
      </c>
      <c r="F7" s="12">
        <f t="shared" si="1"/>
        <v>-100</v>
      </c>
    </row>
    <row r="8" spans="1:6" ht="19.5" customHeight="1">
      <c r="A8" s="10" t="s">
        <v>26</v>
      </c>
      <c r="B8" s="11">
        <v>3</v>
      </c>
      <c r="C8" s="16">
        <v>5</v>
      </c>
      <c r="D8" s="11"/>
      <c r="E8" s="12">
        <f t="shared" si="0"/>
        <v>0</v>
      </c>
      <c r="F8" s="12">
        <f t="shared" si="1"/>
        <v>-100</v>
      </c>
    </row>
    <row r="9" spans="1:6" ht="19.5" customHeight="1">
      <c r="A9" s="13" t="s">
        <v>27</v>
      </c>
      <c r="B9" s="11">
        <f>B10+B13</f>
        <v>1714</v>
      </c>
      <c r="C9" s="16">
        <v>1850</v>
      </c>
      <c r="D9" s="11">
        <f>D10+D13</f>
        <v>1424</v>
      </c>
      <c r="E9" s="12">
        <f t="shared" si="0"/>
        <v>76.97297297297297</v>
      </c>
      <c r="F9" s="12">
        <f t="shared" si="1"/>
        <v>-16.919486581096855</v>
      </c>
    </row>
    <row r="10" spans="1:6" ht="19.5" customHeight="1">
      <c r="A10" s="14" t="s">
        <v>28</v>
      </c>
      <c r="B10" s="15">
        <f>B11+B12</f>
        <v>1714</v>
      </c>
      <c r="C10" s="16">
        <v>1850</v>
      </c>
      <c r="D10" s="15">
        <v>1424</v>
      </c>
      <c r="E10" s="12">
        <f t="shared" si="0"/>
        <v>76.97297297297297</v>
      </c>
      <c r="F10" s="12">
        <f t="shared" si="1"/>
        <v>-16.919486581096855</v>
      </c>
    </row>
    <row r="11" spans="1:6" ht="19.5" customHeight="1">
      <c r="A11" s="14" t="s">
        <v>29</v>
      </c>
      <c r="B11" s="15">
        <v>1077</v>
      </c>
      <c r="C11" s="16">
        <v>1200</v>
      </c>
      <c r="D11" s="16">
        <v>1016</v>
      </c>
      <c r="E11" s="12">
        <f t="shared" si="0"/>
        <v>84.66666666666667</v>
      </c>
      <c r="F11" s="12">
        <f t="shared" si="1"/>
        <v>-5.663881151346328</v>
      </c>
    </row>
    <row r="12" spans="1:6" ht="19.5" customHeight="1">
      <c r="A12" s="14" t="s">
        <v>30</v>
      </c>
      <c r="B12" s="15">
        <v>637</v>
      </c>
      <c r="C12" s="16">
        <v>650</v>
      </c>
      <c r="D12" s="16">
        <v>408</v>
      </c>
      <c r="E12" s="12">
        <f t="shared" si="0"/>
        <v>62.76923076923077</v>
      </c>
      <c r="F12" s="12">
        <f t="shared" si="1"/>
        <v>-35.949764521193096</v>
      </c>
    </row>
    <row r="13" spans="1:6" ht="19.5" customHeight="1">
      <c r="A13" s="14" t="s">
        <v>31</v>
      </c>
      <c r="B13" s="15">
        <v>0</v>
      </c>
      <c r="C13" s="16"/>
      <c r="D13" s="15">
        <v>0</v>
      </c>
      <c r="E13" s="12">
        <f t="shared" si="0"/>
        <v>0</v>
      </c>
      <c r="F13" s="12">
        <f t="shared" si="1"/>
        <v>0</v>
      </c>
    </row>
    <row r="14" spans="1:6" ht="19.5" customHeight="1">
      <c r="A14" s="14" t="s">
        <v>32</v>
      </c>
      <c r="B14" s="15"/>
      <c r="C14" s="16"/>
      <c r="D14" s="15"/>
      <c r="E14" s="12">
        <f t="shared" si="0"/>
        <v>0</v>
      </c>
      <c r="F14" s="12">
        <f t="shared" si="1"/>
        <v>0</v>
      </c>
    </row>
    <row r="15" spans="1:6" ht="19.5" customHeight="1">
      <c r="A15" s="13" t="s">
        <v>33</v>
      </c>
      <c r="B15" s="11">
        <f>B16+B23+B25</f>
        <v>49776</v>
      </c>
      <c r="C15" s="16">
        <f>C16+C23+C25</f>
        <v>99373</v>
      </c>
      <c r="D15" s="11">
        <f>D16+D23+D25</f>
        <v>66848</v>
      </c>
      <c r="E15" s="12">
        <f t="shared" si="0"/>
        <v>67.26978153019432</v>
      </c>
      <c r="F15" s="12">
        <f t="shared" si="1"/>
        <v>34.29765348762457</v>
      </c>
    </row>
    <row r="16" spans="1:6" ht="21" customHeight="1">
      <c r="A16" s="14" t="s">
        <v>34</v>
      </c>
      <c r="B16" s="11">
        <f>SUM(B17:B22)</f>
        <v>47305</v>
      </c>
      <c r="C16" s="16">
        <f>SUM(C17:C22)</f>
        <v>97074</v>
      </c>
      <c r="D16" s="11">
        <f>SUM(D17:D22)</f>
        <v>65406</v>
      </c>
      <c r="E16" s="12">
        <f t="shared" si="0"/>
        <v>67.37746461462389</v>
      </c>
      <c r="F16" s="12">
        <f t="shared" si="1"/>
        <v>38.26445407462214</v>
      </c>
    </row>
    <row r="17" spans="1:6" ht="19.5" customHeight="1">
      <c r="A17" s="10" t="s">
        <v>35</v>
      </c>
      <c r="B17" s="15">
        <v>29553</v>
      </c>
      <c r="C17" s="16">
        <v>25000</v>
      </c>
      <c r="D17" s="15">
        <v>9152</v>
      </c>
      <c r="E17" s="12">
        <f t="shared" si="0"/>
        <v>36.608000000000004</v>
      </c>
      <c r="F17" s="12">
        <f t="shared" si="1"/>
        <v>-69.03190877406693</v>
      </c>
    </row>
    <row r="18" spans="1:6" ht="19.5" customHeight="1">
      <c r="A18" s="10" t="s">
        <v>36</v>
      </c>
      <c r="B18" s="15"/>
      <c r="C18" s="16">
        <v>25390</v>
      </c>
      <c r="D18" s="16">
        <v>365</v>
      </c>
      <c r="E18" s="12">
        <f t="shared" si="0"/>
        <v>1.4375738479716424</v>
      </c>
      <c r="F18" s="12">
        <f t="shared" si="1"/>
        <v>0</v>
      </c>
    </row>
    <row r="19" spans="1:6" ht="19.5" customHeight="1">
      <c r="A19" s="10" t="s">
        <v>37</v>
      </c>
      <c r="B19" s="15"/>
      <c r="C19" s="16"/>
      <c r="D19" s="16">
        <v>6109</v>
      </c>
      <c r="E19" s="12">
        <f t="shared" si="0"/>
        <v>0</v>
      </c>
      <c r="F19" s="12">
        <f t="shared" si="1"/>
        <v>0</v>
      </c>
    </row>
    <row r="20" spans="1:6" ht="19.5" customHeight="1">
      <c r="A20" s="14" t="s">
        <v>38</v>
      </c>
      <c r="B20" s="15">
        <v>1213</v>
      </c>
      <c r="C20" s="16">
        <v>20000</v>
      </c>
      <c r="D20" s="16">
        <v>8056</v>
      </c>
      <c r="E20" s="12">
        <f t="shared" si="0"/>
        <v>40.28</v>
      </c>
      <c r="F20" s="12">
        <f t="shared" si="1"/>
        <v>564.1384995877988</v>
      </c>
    </row>
    <row r="21" spans="1:6" ht="19.5" customHeight="1">
      <c r="A21" s="14" t="s">
        <v>39</v>
      </c>
      <c r="B21" s="15">
        <v>46</v>
      </c>
      <c r="C21" s="16">
        <v>76</v>
      </c>
      <c r="D21" s="16">
        <v>64</v>
      </c>
      <c r="E21" s="12">
        <f t="shared" si="0"/>
        <v>84.21052631578947</v>
      </c>
      <c r="F21" s="12">
        <f t="shared" si="1"/>
        <v>39.13043478260869</v>
      </c>
    </row>
    <row r="22" spans="1:6" ht="21" customHeight="1">
      <c r="A22" s="13" t="s">
        <v>40</v>
      </c>
      <c r="B22" s="15">
        <v>16493</v>
      </c>
      <c r="C22" s="16">
        <v>26608</v>
      </c>
      <c r="D22" s="15">
        <v>41660</v>
      </c>
      <c r="E22" s="12">
        <f t="shared" si="0"/>
        <v>156.56945279615152</v>
      </c>
      <c r="F22" s="12">
        <f t="shared" si="1"/>
        <v>152.59200873097677</v>
      </c>
    </row>
    <row r="23" spans="1:6" ht="19.5" customHeight="1">
      <c r="A23" s="14" t="s">
        <v>41</v>
      </c>
      <c r="B23" s="15">
        <v>1671</v>
      </c>
      <c r="C23" s="16">
        <f>1252+8</f>
        <v>1260</v>
      </c>
      <c r="D23" s="15">
        <v>568</v>
      </c>
      <c r="E23" s="12">
        <f t="shared" si="0"/>
        <v>45.07936507936508</v>
      </c>
      <c r="F23" s="12">
        <f t="shared" si="1"/>
        <v>-66.00837821663674</v>
      </c>
    </row>
    <row r="24" spans="1:6" ht="19.5" customHeight="1">
      <c r="A24" s="14" t="s">
        <v>42</v>
      </c>
      <c r="B24" s="15">
        <v>1381</v>
      </c>
      <c r="C24" s="16">
        <v>1260</v>
      </c>
      <c r="D24" s="15">
        <v>568</v>
      </c>
      <c r="E24" s="12">
        <f t="shared" si="0"/>
        <v>45.07936507936508</v>
      </c>
      <c r="F24" s="12">
        <f t="shared" si="1"/>
        <v>-58.87038377986966</v>
      </c>
    </row>
    <row r="25" spans="1:6" ht="18.75" customHeight="1">
      <c r="A25" s="13" t="s">
        <v>43</v>
      </c>
      <c r="B25" s="15">
        <v>800</v>
      </c>
      <c r="C25" s="16">
        <v>1039</v>
      </c>
      <c r="D25" s="15">
        <v>874</v>
      </c>
      <c r="E25" s="12">
        <f t="shared" si="0"/>
        <v>84.11934552454284</v>
      </c>
      <c r="F25" s="12">
        <f t="shared" si="1"/>
        <v>9.250000000000004</v>
      </c>
    </row>
    <row r="26" spans="1:6" ht="18.75" customHeight="1">
      <c r="A26" s="13" t="s">
        <v>44</v>
      </c>
      <c r="B26" s="15">
        <v>800</v>
      </c>
      <c r="C26" s="16">
        <v>800</v>
      </c>
      <c r="D26" s="15">
        <v>649</v>
      </c>
      <c r="E26" s="12">
        <f t="shared" si="0"/>
        <v>81.125</v>
      </c>
      <c r="F26" s="12">
        <f t="shared" si="1"/>
        <v>-18.874999999999996</v>
      </c>
    </row>
    <row r="27" spans="1:6" ht="18.75" customHeight="1">
      <c r="A27" s="13" t="s">
        <v>45</v>
      </c>
      <c r="B27" s="15"/>
      <c r="C27" s="16">
        <v>239</v>
      </c>
      <c r="D27" s="15">
        <v>225</v>
      </c>
      <c r="E27" s="12">
        <f t="shared" si="0"/>
        <v>94.14225941422593</v>
      </c>
      <c r="F27" s="12">
        <f t="shared" si="1"/>
        <v>0</v>
      </c>
    </row>
    <row r="28" spans="1:6" ht="19.5" customHeight="1">
      <c r="A28" s="13" t="s">
        <v>46</v>
      </c>
      <c r="B28" s="19">
        <f>B29</f>
        <v>109</v>
      </c>
      <c r="C28" s="37">
        <f>C29</f>
        <v>130</v>
      </c>
      <c r="D28" s="19">
        <f>D29</f>
        <v>53</v>
      </c>
      <c r="E28" s="12">
        <f t="shared" si="0"/>
        <v>40.76923076923077</v>
      </c>
      <c r="F28" s="12">
        <f t="shared" si="1"/>
        <v>-51.37614678899083</v>
      </c>
    </row>
    <row r="29" spans="1:6" ht="19.5" customHeight="1">
      <c r="A29" s="14" t="s">
        <v>47</v>
      </c>
      <c r="B29" s="15">
        <v>109</v>
      </c>
      <c r="C29" s="16">
        <v>130</v>
      </c>
      <c r="D29" s="15">
        <v>53</v>
      </c>
      <c r="E29" s="12">
        <f t="shared" si="0"/>
        <v>40.76923076923077</v>
      </c>
      <c r="F29" s="12">
        <f t="shared" si="1"/>
        <v>-51.37614678899083</v>
      </c>
    </row>
    <row r="30" spans="1:6" ht="24" customHeight="1">
      <c r="A30" s="14" t="s">
        <v>48</v>
      </c>
      <c r="B30" s="15">
        <v>109</v>
      </c>
      <c r="C30" s="16">
        <v>130</v>
      </c>
      <c r="D30" s="15">
        <v>53</v>
      </c>
      <c r="E30" s="12">
        <f t="shared" si="0"/>
        <v>40.76923076923077</v>
      </c>
      <c r="F30" s="12">
        <f t="shared" si="1"/>
        <v>-51.37614678899083</v>
      </c>
    </row>
    <row r="31" spans="1:6" ht="19.5" customHeight="1">
      <c r="A31" s="14" t="s">
        <v>49</v>
      </c>
      <c r="B31" s="15"/>
      <c r="C31" s="16"/>
      <c r="D31" s="15"/>
      <c r="E31" s="12">
        <f t="shared" si="0"/>
        <v>0</v>
      </c>
      <c r="F31" s="12">
        <f t="shared" si="1"/>
        <v>0</v>
      </c>
    </row>
    <row r="32" spans="1:6" ht="19.5" customHeight="1">
      <c r="A32" s="13" t="s">
        <v>50</v>
      </c>
      <c r="B32" s="19">
        <f>B33+B36</f>
        <v>64588</v>
      </c>
      <c r="C32" s="38">
        <f>C33+C36</f>
        <v>34175</v>
      </c>
      <c r="D32" s="19">
        <f>D33+D36</f>
        <v>31999</v>
      </c>
      <c r="E32" s="12">
        <f t="shared" si="0"/>
        <v>93.63277249451355</v>
      </c>
      <c r="F32" s="12">
        <f t="shared" si="1"/>
        <v>-50.45674119031399</v>
      </c>
    </row>
    <row r="33" spans="1:6" ht="19.5" customHeight="1">
      <c r="A33" s="13" t="s">
        <v>51</v>
      </c>
      <c r="B33" s="19">
        <v>62872</v>
      </c>
      <c r="C33" s="16">
        <f>C34+C35</f>
        <v>32216</v>
      </c>
      <c r="D33" s="19">
        <f>D34+D35</f>
        <v>31336</v>
      </c>
      <c r="E33" s="12">
        <f t="shared" si="0"/>
        <v>97.26843804320833</v>
      </c>
      <c r="F33" s="12">
        <f t="shared" si="1"/>
        <v>-50.15905331467108</v>
      </c>
    </row>
    <row r="34" spans="1:6" ht="19.5" customHeight="1">
      <c r="A34" s="13" t="s">
        <v>52</v>
      </c>
      <c r="B34" s="19">
        <v>20372</v>
      </c>
      <c r="C34" s="16">
        <v>3216</v>
      </c>
      <c r="D34" s="19">
        <v>2336</v>
      </c>
      <c r="E34" s="12">
        <f t="shared" si="0"/>
        <v>72.636815920398</v>
      </c>
      <c r="F34" s="12">
        <f t="shared" si="1"/>
        <v>-88.53328097388572</v>
      </c>
    </row>
    <row r="35" spans="1:6" ht="19.5" customHeight="1">
      <c r="A35" s="20" t="s">
        <v>53</v>
      </c>
      <c r="B35" s="19">
        <v>42500</v>
      </c>
      <c r="C35" s="16">
        <v>29000</v>
      </c>
      <c r="D35" s="19">
        <v>29000</v>
      </c>
      <c r="E35" s="12">
        <f t="shared" si="0"/>
        <v>100</v>
      </c>
      <c r="F35" s="12">
        <f t="shared" si="1"/>
        <v>-31.76470588235294</v>
      </c>
    </row>
    <row r="36" spans="1:6" ht="24.75" customHeight="1">
      <c r="A36" s="14" t="s">
        <v>54</v>
      </c>
      <c r="B36" s="15">
        <f>B37+B38+B39+B40+B42</f>
        <v>1716</v>
      </c>
      <c r="C36" s="37">
        <f>SUM(C37:C42)</f>
        <v>1959</v>
      </c>
      <c r="D36" s="15">
        <f>D37+D38+D39+D40+D41+D42</f>
        <v>663</v>
      </c>
      <c r="E36" s="12">
        <f t="shared" si="0"/>
        <v>33.84379785604901</v>
      </c>
      <c r="F36" s="12">
        <f t="shared" si="1"/>
        <v>-61.36363636363637</v>
      </c>
    </row>
    <row r="37" spans="1:6" ht="24.75" customHeight="1">
      <c r="A37" s="14" t="s">
        <v>55</v>
      </c>
      <c r="B37" s="15">
        <v>728</v>
      </c>
      <c r="C37" s="16">
        <v>963</v>
      </c>
      <c r="D37" s="15">
        <v>291</v>
      </c>
      <c r="E37" s="12">
        <f t="shared" si="0"/>
        <v>30.218068535825545</v>
      </c>
      <c r="F37" s="12">
        <f t="shared" si="1"/>
        <v>-60.027472527472526</v>
      </c>
    </row>
    <row r="38" spans="1:6" ht="24.75" customHeight="1">
      <c r="A38" s="14" t="s">
        <v>56</v>
      </c>
      <c r="B38" s="15">
        <v>340</v>
      </c>
      <c r="C38" s="16">
        <v>340</v>
      </c>
      <c r="D38" s="15">
        <v>336</v>
      </c>
      <c r="E38" s="12">
        <f t="shared" si="0"/>
        <v>98.82352941176471</v>
      </c>
      <c r="F38" s="12">
        <f t="shared" si="1"/>
        <v>-1.17647058823529</v>
      </c>
    </row>
    <row r="39" spans="1:6" ht="24.75" customHeight="1">
      <c r="A39" s="14" t="s">
        <v>57</v>
      </c>
      <c r="B39" s="15">
        <v>6</v>
      </c>
      <c r="C39" s="16"/>
      <c r="D39" s="15"/>
      <c r="E39" s="12">
        <f t="shared" si="0"/>
        <v>0</v>
      </c>
      <c r="F39" s="12">
        <f t="shared" si="1"/>
        <v>-100</v>
      </c>
    </row>
    <row r="40" spans="1:6" ht="24.75" customHeight="1">
      <c r="A40" s="14" t="s">
        <v>58</v>
      </c>
      <c r="B40" s="15">
        <v>630</v>
      </c>
      <c r="C40" s="16">
        <v>650</v>
      </c>
      <c r="D40" s="15">
        <v>18</v>
      </c>
      <c r="E40" s="12">
        <f t="shared" si="0"/>
        <v>2.769230769230769</v>
      </c>
      <c r="F40" s="12">
        <f t="shared" si="1"/>
        <v>-97.14285714285714</v>
      </c>
    </row>
    <row r="41" spans="1:6" ht="24.75" customHeight="1">
      <c r="A41" s="18" t="s">
        <v>59</v>
      </c>
      <c r="B41" s="15"/>
      <c r="C41" s="16"/>
      <c r="D41" s="15">
        <v>18</v>
      </c>
      <c r="E41" s="12">
        <f t="shared" si="0"/>
        <v>0</v>
      </c>
      <c r="F41" s="12">
        <f t="shared" si="1"/>
        <v>0</v>
      </c>
    </row>
    <row r="42" spans="1:6" ht="24.75" customHeight="1">
      <c r="A42" s="21" t="s">
        <v>60</v>
      </c>
      <c r="B42" s="15">
        <v>12</v>
      </c>
      <c r="C42" s="16">
        <v>6</v>
      </c>
      <c r="D42" s="15"/>
      <c r="E42" s="12">
        <f t="shared" si="0"/>
        <v>0</v>
      </c>
      <c r="F42" s="12">
        <f t="shared" si="1"/>
        <v>-100</v>
      </c>
    </row>
    <row r="43" spans="1:6" s="31" customFormat="1" ht="24.75" customHeight="1">
      <c r="A43" s="13" t="s">
        <v>61</v>
      </c>
      <c r="B43" s="15">
        <v>3351</v>
      </c>
      <c r="C43" s="16">
        <v>5800</v>
      </c>
      <c r="D43" s="15">
        <v>4911</v>
      </c>
      <c r="E43" s="12">
        <f t="shared" si="0"/>
        <v>84.67241379310344</v>
      </c>
      <c r="F43" s="12">
        <f t="shared" si="1"/>
        <v>46.55326768128916</v>
      </c>
    </row>
    <row r="44" spans="1:6" s="31" customFormat="1" ht="19.5" customHeight="1">
      <c r="A44" s="13" t="s">
        <v>62</v>
      </c>
      <c r="B44" s="16">
        <v>1698</v>
      </c>
      <c r="C44" s="16">
        <v>1683</v>
      </c>
      <c r="D44" s="15">
        <v>1683</v>
      </c>
      <c r="E44" s="12">
        <f t="shared" si="0"/>
        <v>100</v>
      </c>
      <c r="F44" s="12">
        <f t="shared" si="1"/>
        <v>-0.8833922261484051</v>
      </c>
    </row>
    <row r="45" spans="1:6" s="31" customFormat="1" ht="19.5" customHeight="1">
      <c r="A45" s="13" t="s">
        <v>63</v>
      </c>
      <c r="B45" s="16">
        <v>304</v>
      </c>
      <c r="C45" s="16">
        <v>304</v>
      </c>
      <c r="D45" s="15">
        <v>304</v>
      </c>
      <c r="E45" s="12">
        <f t="shared" si="0"/>
        <v>100</v>
      </c>
      <c r="F45" s="12">
        <f t="shared" si="1"/>
        <v>0</v>
      </c>
    </row>
    <row r="46" spans="1:6" s="31" customFormat="1" ht="19.5" customHeight="1">
      <c r="A46" s="13" t="s">
        <v>64</v>
      </c>
      <c r="B46" s="16">
        <v>1220</v>
      </c>
      <c r="C46" s="16">
        <v>1220</v>
      </c>
      <c r="D46" s="15">
        <v>1220</v>
      </c>
      <c r="E46" s="12">
        <f t="shared" si="0"/>
        <v>100</v>
      </c>
      <c r="F46" s="12">
        <f t="shared" si="1"/>
        <v>0</v>
      </c>
    </row>
    <row r="47" spans="1:6" s="31" customFormat="1" ht="19.5" customHeight="1">
      <c r="A47" s="13" t="s">
        <v>65</v>
      </c>
      <c r="B47" s="15">
        <v>129</v>
      </c>
      <c r="C47" s="16">
        <v>2593</v>
      </c>
      <c r="D47" s="15">
        <v>1704</v>
      </c>
      <c r="E47" s="12">
        <f t="shared" si="0"/>
        <v>65.71538758195142</v>
      </c>
      <c r="F47" s="12">
        <f t="shared" si="1"/>
        <v>1220.9302325581396</v>
      </c>
    </row>
    <row r="48" spans="1:6" s="31" customFormat="1" ht="19.5" customHeight="1">
      <c r="A48" s="13" t="s">
        <v>66</v>
      </c>
      <c r="B48" s="15">
        <v>45</v>
      </c>
      <c r="C48" s="16">
        <v>52</v>
      </c>
      <c r="D48" s="15">
        <v>25</v>
      </c>
      <c r="E48" s="12">
        <f t="shared" si="0"/>
        <v>48.07692307692308</v>
      </c>
      <c r="F48" s="12">
        <f t="shared" si="1"/>
        <v>-44.44444444444444</v>
      </c>
    </row>
    <row r="49" spans="1:6" s="31" customFormat="1" ht="19.5" customHeight="1">
      <c r="A49" s="22" t="s">
        <v>67</v>
      </c>
      <c r="B49" s="15">
        <v>45</v>
      </c>
      <c r="C49" s="16">
        <v>52</v>
      </c>
      <c r="D49" s="15">
        <v>25</v>
      </c>
      <c r="E49" s="12">
        <f t="shared" si="0"/>
        <v>48.07692307692308</v>
      </c>
      <c r="F49" s="12">
        <f t="shared" si="1"/>
        <v>-44.44444444444444</v>
      </c>
    </row>
    <row r="50" spans="1:6" s="31" customFormat="1" ht="19.5" customHeight="1">
      <c r="A50" s="13" t="s">
        <v>68</v>
      </c>
      <c r="B50" s="15">
        <v>12831</v>
      </c>
      <c r="C50" s="16"/>
      <c r="D50" s="15"/>
      <c r="E50" s="12">
        <f t="shared" si="0"/>
        <v>0</v>
      </c>
      <c r="F50" s="12">
        <f t="shared" si="1"/>
        <v>-100</v>
      </c>
    </row>
    <row r="51" spans="1:6" s="31" customFormat="1" ht="19.5" customHeight="1">
      <c r="A51" s="13" t="s">
        <v>69</v>
      </c>
      <c r="B51" s="15">
        <v>32226</v>
      </c>
      <c r="C51" s="16">
        <v>45325</v>
      </c>
      <c r="D51" s="15">
        <f>45325-35</f>
        <v>45290</v>
      </c>
      <c r="E51" s="12">
        <f t="shared" si="0"/>
        <v>99.92277992277992</v>
      </c>
      <c r="F51" s="12">
        <f t="shared" si="1"/>
        <v>40.53869546329052</v>
      </c>
    </row>
    <row r="52" spans="1:6" s="31" customFormat="1" ht="19.5" customHeight="1">
      <c r="A52" s="13" t="s">
        <v>70</v>
      </c>
      <c r="B52" s="15">
        <v>3554</v>
      </c>
      <c r="C52" s="15"/>
      <c r="D52" s="15">
        <f>10015+35</f>
        <v>10050</v>
      </c>
      <c r="E52" s="12">
        <f t="shared" si="0"/>
        <v>0</v>
      </c>
      <c r="F52" s="12">
        <f t="shared" si="1"/>
        <v>182.7799662352279</v>
      </c>
    </row>
    <row r="53" spans="1:6" s="31" customFormat="1" ht="19.5" customHeight="1">
      <c r="A53" s="13" t="s">
        <v>71</v>
      </c>
      <c r="B53" s="15">
        <v>400</v>
      </c>
      <c r="C53" s="15"/>
      <c r="D53" s="15"/>
      <c r="E53" s="12">
        <f t="shared" si="0"/>
        <v>0</v>
      </c>
      <c r="F53" s="12">
        <f t="shared" si="1"/>
        <v>-100</v>
      </c>
    </row>
    <row r="54" spans="1:6" s="31" customFormat="1" ht="19.5" customHeight="1">
      <c r="A54" s="13" t="s">
        <v>72</v>
      </c>
      <c r="B54" s="23">
        <f>B53+B52+B51+B5</f>
        <v>168597</v>
      </c>
      <c r="C54" s="23">
        <f>C53+C52+C51+C5</f>
        <v>186710</v>
      </c>
      <c r="D54" s="23">
        <f>D53+D52+D51+D5</f>
        <v>160600</v>
      </c>
      <c r="E54" s="12">
        <f t="shared" si="0"/>
        <v>86.01574634459858</v>
      </c>
      <c r="F54" s="12">
        <f t="shared" si="1"/>
        <v>-4.743263521889474</v>
      </c>
    </row>
    <row r="55" spans="2:6" ht="14.25">
      <c r="B55" s="39"/>
      <c r="C55" s="39"/>
      <c r="D55" s="39"/>
      <c r="E55" s="39"/>
      <c r="F55" s="39"/>
    </row>
    <row r="56" spans="2:6" ht="14.25">
      <c r="B56" s="39"/>
      <c r="C56" s="39"/>
      <c r="D56" s="39"/>
      <c r="E56" s="39"/>
      <c r="F56" s="39"/>
    </row>
    <row r="57" spans="2:6" ht="14.25">
      <c r="B57" s="39"/>
      <c r="C57" s="39"/>
      <c r="D57" s="39"/>
      <c r="E57" s="39"/>
      <c r="F57" s="39"/>
    </row>
    <row r="58" spans="2:6" ht="14.25">
      <c r="B58" s="39"/>
      <c r="C58" s="39"/>
      <c r="D58" s="39"/>
      <c r="E58" s="39"/>
      <c r="F58" s="39"/>
    </row>
    <row r="59" spans="2:6" ht="14.25">
      <c r="B59" s="39"/>
      <c r="C59" s="39"/>
      <c r="D59" s="39"/>
      <c r="E59" s="39"/>
      <c r="F59" s="39"/>
    </row>
    <row r="60" spans="2:6" ht="14.25">
      <c r="B60" s="39"/>
      <c r="C60" s="39"/>
      <c r="D60" s="39"/>
      <c r="E60" s="39"/>
      <c r="F60" s="39"/>
    </row>
    <row r="61" spans="2:6" ht="14.25">
      <c r="B61" s="39"/>
      <c r="C61" s="39"/>
      <c r="D61" s="39"/>
      <c r="E61" s="39"/>
      <c r="F61" s="39"/>
    </row>
    <row r="62" spans="2:6" ht="14.25">
      <c r="B62" s="39"/>
      <c r="C62" s="39"/>
      <c r="D62" s="39"/>
      <c r="E62" s="39"/>
      <c r="F62" s="39"/>
    </row>
    <row r="63" spans="2:6" ht="14.25">
      <c r="B63" s="39"/>
      <c r="C63" s="39"/>
      <c r="D63" s="39"/>
      <c r="E63" s="39"/>
      <c r="F63" s="39"/>
    </row>
    <row r="64" spans="2:6" ht="14.25">
      <c r="B64" s="39"/>
      <c r="C64" s="39"/>
      <c r="D64" s="39"/>
      <c r="E64" s="39"/>
      <c r="F64" s="39"/>
    </row>
    <row r="65" spans="2:6" ht="14.25">
      <c r="B65" s="39"/>
      <c r="C65" s="39"/>
      <c r="D65" s="39"/>
      <c r="E65" s="39"/>
      <c r="F65" s="39"/>
    </row>
    <row r="66" spans="2:6" ht="14.25">
      <c r="B66" s="39"/>
      <c r="C66" s="39"/>
      <c r="D66" s="39"/>
      <c r="E66" s="39"/>
      <c r="F66" s="39"/>
    </row>
    <row r="67" spans="2:6" ht="14.25">
      <c r="B67" s="39"/>
      <c r="C67" s="39"/>
      <c r="D67" s="39"/>
      <c r="E67" s="39"/>
      <c r="F67" s="39"/>
    </row>
    <row r="68" spans="2:6" ht="14.25">
      <c r="B68" s="39"/>
      <c r="C68" s="39"/>
      <c r="D68" s="39"/>
      <c r="E68" s="39"/>
      <c r="F68" s="39"/>
    </row>
    <row r="69" spans="2:6" ht="14.25">
      <c r="B69" s="39"/>
      <c r="C69" s="39"/>
      <c r="D69" s="39"/>
      <c r="E69" s="39"/>
      <c r="F69" s="39"/>
    </row>
    <row r="70" spans="2:6" ht="14.25">
      <c r="B70" s="39"/>
      <c r="C70" s="39"/>
      <c r="D70" s="39"/>
      <c r="E70" s="39"/>
      <c r="F70" s="39"/>
    </row>
    <row r="71" spans="2:6" ht="14.25">
      <c r="B71" s="39"/>
      <c r="C71" s="39"/>
      <c r="D71" s="39"/>
      <c r="E71" s="39"/>
      <c r="F71" s="39"/>
    </row>
    <row r="72" spans="2:6" ht="14.25">
      <c r="B72" s="39"/>
      <c r="C72" s="39"/>
      <c r="D72" s="39"/>
      <c r="E72" s="39"/>
      <c r="F72" s="39"/>
    </row>
    <row r="73" spans="2:6" ht="14.25">
      <c r="B73" s="39"/>
      <c r="C73" s="39"/>
      <c r="D73" s="39"/>
      <c r="E73" s="39"/>
      <c r="F73" s="39"/>
    </row>
    <row r="74" spans="2:6" ht="14.25">
      <c r="B74" s="39"/>
      <c r="C74" s="39"/>
      <c r="D74" s="39"/>
      <c r="E74" s="39"/>
      <c r="F74" s="39"/>
    </row>
    <row r="75" spans="2:6" ht="14.25">
      <c r="B75" s="39"/>
      <c r="C75" s="39"/>
      <c r="D75" s="39"/>
      <c r="E75" s="39"/>
      <c r="F75" s="39"/>
    </row>
    <row r="76" spans="2:6" ht="14.25">
      <c r="B76" s="39"/>
      <c r="C76" s="39"/>
      <c r="D76" s="39"/>
      <c r="E76" s="39"/>
      <c r="F76" s="39"/>
    </row>
    <row r="77" spans="2:6" ht="14.25">
      <c r="B77" s="39"/>
      <c r="C77" s="39"/>
      <c r="D77" s="39"/>
      <c r="E77" s="39"/>
      <c r="F77" s="39"/>
    </row>
    <row r="78" spans="2:6" ht="14.25">
      <c r="B78" s="39"/>
      <c r="C78" s="39"/>
      <c r="D78" s="39"/>
      <c r="E78" s="39"/>
      <c r="F78" s="39"/>
    </row>
    <row r="79" spans="2:6" ht="14.25">
      <c r="B79" s="39"/>
      <c r="C79" s="39"/>
      <c r="D79" s="39"/>
      <c r="E79" s="39"/>
      <c r="F79" s="39"/>
    </row>
    <row r="80" spans="2:6" ht="14.25">
      <c r="B80" s="39"/>
      <c r="C80" s="39"/>
      <c r="D80" s="39"/>
      <c r="E80" s="39"/>
      <c r="F80" s="39"/>
    </row>
    <row r="81" spans="2:6" ht="14.25">
      <c r="B81" s="39"/>
      <c r="C81" s="39"/>
      <c r="D81" s="39"/>
      <c r="E81" s="39"/>
      <c r="F81" s="39"/>
    </row>
    <row r="82" spans="2:6" ht="14.25">
      <c r="B82" s="39"/>
      <c r="C82" s="39"/>
      <c r="D82" s="39"/>
      <c r="E82" s="39"/>
      <c r="F82" s="39"/>
    </row>
    <row r="83" spans="2:6" ht="14.25">
      <c r="B83" s="39"/>
      <c r="C83" s="39"/>
      <c r="D83" s="39"/>
      <c r="E83" s="39"/>
      <c r="F83" s="39"/>
    </row>
    <row r="84" spans="2:6" ht="14.25">
      <c r="B84" s="39"/>
      <c r="C84" s="39"/>
      <c r="D84" s="39"/>
      <c r="E84" s="39"/>
      <c r="F84" s="39"/>
    </row>
    <row r="85" spans="2:6" ht="14.25">
      <c r="B85" s="39"/>
      <c r="C85" s="39"/>
      <c r="D85" s="39"/>
      <c r="E85" s="39"/>
      <c r="F85" s="39"/>
    </row>
    <row r="86" ht="14.25">
      <c r="C86" s="39"/>
    </row>
    <row r="87" ht="14.25">
      <c r="C87" s="39"/>
    </row>
    <row r="88" ht="14.25">
      <c r="C88" s="39"/>
    </row>
  </sheetData>
  <sheetProtection/>
  <mergeCells count="2">
    <mergeCell ref="A1:F1"/>
    <mergeCell ref="A3:A4"/>
  </mergeCells>
  <printOptions/>
  <pageMargins left="0.6" right="0.5" top="1" bottom="1.29" header="0.5" footer="0.5"/>
  <pageSetup fitToHeight="0" fitToWidth="1" horizontalDpi="600" verticalDpi="600" orientation="portrait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N19"/>
  <sheetViews>
    <sheetView showZeros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4" sqref="C14"/>
    </sheetView>
  </sheetViews>
  <sheetFormatPr defaultColWidth="9.00390625" defaultRowHeight="14.25"/>
  <cols>
    <col min="1" max="1" width="33.00390625" style="40" customWidth="1"/>
    <col min="2" max="2" width="15.875" style="40" customWidth="1"/>
    <col min="3" max="3" width="16.625" style="24" customWidth="1"/>
    <col min="4" max="4" width="12.625" style="40" customWidth="1"/>
    <col min="5" max="16384" width="9.00390625" style="24" customWidth="1"/>
  </cols>
  <sheetData>
    <row r="1" ht="14.25"/>
    <row r="2" spans="1:4" ht="33" customHeight="1">
      <c r="A2" s="56" t="s">
        <v>83</v>
      </c>
      <c r="B2" s="56"/>
      <c r="C2" s="56"/>
      <c r="D2" s="56"/>
    </row>
    <row r="3" spans="1:4" ht="21.75" customHeight="1">
      <c r="A3" s="27"/>
      <c r="B3" s="61" t="s">
        <v>0</v>
      </c>
      <c r="C3" s="61"/>
      <c r="D3" s="61"/>
    </row>
    <row r="4" spans="1:4" s="25" customFormat="1" ht="21.75" customHeight="1">
      <c r="A4" s="63" t="s">
        <v>22</v>
      </c>
      <c r="B4" s="53" t="s">
        <v>3</v>
      </c>
      <c r="C4" s="54" t="s">
        <v>73</v>
      </c>
      <c r="D4" s="54" t="s">
        <v>74</v>
      </c>
    </row>
    <row r="5" spans="1:4" s="25" customFormat="1" ht="23.25" customHeight="1">
      <c r="A5" s="63"/>
      <c r="B5" s="55" t="s">
        <v>6</v>
      </c>
      <c r="C5" s="55" t="s">
        <v>75</v>
      </c>
      <c r="D5" s="55" t="s">
        <v>76</v>
      </c>
    </row>
    <row r="6" spans="1:4" s="26" customFormat="1" ht="29.25" customHeight="1">
      <c r="A6" s="28" t="s">
        <v>10</v>
      </c>
      <c r="B6" s="29">
        <f>SUM(B7:B11)</f>
        <v>125341</v>
      </c>
      <c r="C6" s="29">
        <f>C7+C8+C9+C10+C11</f>
        <v>158770</v>
      </c>
      <c r="D6" s="30">
        <f>IF(B6&lt;&gt;0,C6/B6*100-100,0)</f>
        <v>26.6704430314103</v>
      </c>
    </row>
    <row r="7" spans="1:4" s="26" customFormat="1" ht="29.25" customHeight="1">
      <c r="A7" s="28" t="s">
        <v>11</v>
      </c>
      <c r="B7" s="29">
        <v>120642</v>
      </c>
      <c r="C7" s="29">
        <v>155257</v>
      </c>
      <c r="D7" s="30">
        <f aca="true" t="shared" si="0" ref="D7:D15">IF(B7&lt;&gt;0,C7/B7*100-100,0)</f>
        <v>28.692329371197445</v>
      </c>
    </row>
    <row r="8" spans="1:4" s="26" customFormat="1" ht="29.25" customHeight="1">
      <c r="A8" s="28" t="s">
        <v>12</v>
      </c>
      <c r="B8" s="29">
        <v>320</v>
      </c>
      <c r="C8" s="29">
        <v>295</v>
      </c>
      <c r="D8" s="30">
        <f t="shared" si="0"/>
        <v>-7.8125</v>
      </c>
    </row>
    <row r="9" spans="1:4" s="26" customFormat="1" ht="29.25" customHeight="1">
      <c r="A9" s="28" t="s">
        <v>13</v>
      </c>
      <c r="B9" s="29">
        <v>2688</v>
      </c>
      <c r="C9" s="29">
        <v>2393</v>
      </c>
      <c r="D9" s="30">
        <f t="shared" si="0"/>
        <v>-10.97470238095238</v>
      </c>
    </row>
    <row r="10" spans="1:4" s="26" customFormat="1" ht="29.25" customHeight="1">
      <c r="A10" s="28" t="s">
        <v>14</v>
      </c>
      <c r="B10" s="29">
        <v>853</v>
      </c>
      <c r="C10" s="29">
        <v>825</v>
      </c>
      <c r="D10" s="30">
        <f t="shared" si="0"/>
        <v>-3.282532239155927</v>
      </c>
    </row>
    <row r="11" spans="1:4" s="26" customFormat="1" ht="29.25" customHeight="1">
      <c r="A11" s="28" t="s">
        <v>15</v>
      </c>
      <c r="B11" s="29">
        <v>838</v>
      </c>
      <c r="C11" s="29"/>
      <c r="D11" s="30">
        <f t="shared" si="0"/>
        <v>-100</v>
      </c>
    </row>
    <row r="12" spans="1:4" s="26" customFormat="1" ht="29.25" customHeight="1">
      <c r="A12" s="28" t="s">
        <v>16</v>
      </c>
      <c r="B12" s="29">
        <v>3554</v>
      </c>
      <c r="C12" s="29">
        <v>10050</v>
      </c>
      <c r="D12" s="30">
        <f t="shared" si="0"/>
        <v>182.7799662352279</v>
      </c>
    </row>
    <row r="13" spans="1:4" s="26" customFormat="1" ht="29.25" customHeight="1">
      <c r="A13" s="28" t="s">
        <v>17</v>
      </c>
      <c r="B13" s="29">
        <v>2705</v>
      </c>
      <c r="C13" s="29">
        <v>2002</v>
      </c>
      <c r="D13" s="30">
        <f t="shared" si="0"/>
        <v>-25.988909426987064</v>
      </c>
    </row>
    <row r="14" spans="1:4" s="26" customFormat="1" ht="29.25" customHeight="1">
      <c r="A14" s="28" t="s">
        <v>18</v>
      </c>
      <c r="B14" s="29">
        <v>29000</v>
      </c>
      <c r="C14" s="29">
        <v>17200</v>
      </c>
      <c r="D14" s="30">
        <f t="shared" si="0"/>
        <v>-40.689655172413794</v>
      </c>
    </row>
    <row r="15" spans="1:4" s="26" customFormat="1" ht="29.25" customHeight="1">
      <c r="A15" s="28" t="s">
        <v>20</v>
      </c>
      <c r="B15" s="29">
        <f>B6+B12+B13+B14</f>
        <v>160600</v>
      </c>
      <c r="C15" s="29">
        <f>C6+C12+C13+C14</f>
        <v>188022</v>
      </c>
      <c r="D15" s="30">
        <f t="shared" si="0"/>
        <v>17.07471980074719</v>
      </c>
    </row>
    <row r="16" spans="1:4" s="33" customFormat="1" ht="24" customHeight="1">
      <c r="A16" s="62"/>
      <c r="B16" s="62"/>
      <c r="C16" s="62"/>
      <c r="D16" s="62"/>
    </row>
    <row r="18" ht="14.25">
      <c r="C18" s="24">
        <f>SUM(C19:C26)</f>
        <v>0</v>
      </c>
    </row>
    <row r="19" ht="14.25">
      <c r="BN19" s="24" t="s">
        <v>21</v>
      </c>
    </row>
  </sheetData>
  <sheetProtection/>
  <mergeCells count="4">
    <mergeCell ref="A2:D2"/>
    <mergeCell ref="B3:D3"/>
    <mergeCell ref="A16:D16"/>
    <mergeCell ref="A4:A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6"/>
  <sheetViews>
    <sheetView showZeros="0"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9" sqref="K9"/>
    </sheetView>
  </sheetViews>
  <sheetFormatPr defaultColWidth="9.00390625" defaultRowHeight="14.25"/>
  <cols>
    <col min="1" max="1" width="49.00390625" style="1" customWidth="1"/>
    <col min="2" max="2" width="13.75390625" style="2" customWidth="1"/>
    <col min="3" max="3" width="12.50390625" style="2" customWidth="1"/>
    <col min="4" max="4" width="17.125" style="2" customWidth="1"/>
    <col min="5" max="9" width="9.00390625" style="1" customWidth="1"/>
    <col min="10" max="10" width="12.625" style="1" bestFit="1" customWidth="1"/>
    <col min="11" max="16384" width="9.00390625" style="1" customWidth="1"/>
  </cols>
  <sheetData>
    <row r="1" ht="14.25">
      <c r="A1" s="3"/>
    </row>
    <row r="2" spans="1:4" ht="28.5" customHeight="1">
      <c r="A2" s="64" t="s">
        <v>84</v>
      </c>
      <c r="B2" s="64"/>
      <c r="C2" s="64"/>
      <c r="D2" s="64"/>
    </row>
    <row r="3" spans="1:2" ht="19.5" customHeight="1">
      <c r="A3" s="4"/>
      <c r="B3" s="5" t="s">
        <v>0</v>
      </c>
    </row>
    <row r="4" spans="1:4" ht="22.5" customHeight="1">
      <c r="A4" s="59" t="s">
        <v>22</v>
      </c>
      <c r="B4" s="6" t="s">
        <v>77</v>
      </c>
      <c r="C4" s="6" t="s">
        <v>73</v>
      </c>
      <c r="D4" s="7" t="s">
        <v>78</v>
      </c>
    </row>
    <row r="5" spans="1:4" ht="22.5" customHeight="1">
      <c r="A5" s="60"/>
      <c r="B5" s="8" t="s">
        <v>6</v>
      </c>
      <c r="C5" s="8" t="s">
        <v>75</v>
      </c>
      <c r="D5" s="9" t="s">
        <v>9</v>
      </c>
    </row>
    <row r="6" spans="1:4" ht="22.5" customHeight="1">
      <c r="A6" s="10" t="s">
        <v>23</v>
      </c>
      <c r="B6" s="11">
        <f>B7+B10+B16+B30+B34+B45+B50+B52</f>
        <v>105260</v>
      </c>
      <c r="C6" s="11">
        <f>C7+C10+C16+C30+C34+C45+C50+C52</f>
        <v>135857</v>
      </c>
      <c r="D6" s="12">
        <f>IF(B6&lt;&gt;0,C6/B6*100-100,0)</f>
        <v>29.06802204066122</v>
      </c>
    </row>
    <row r="7" spans="1:4" ht="22.5" customHeight="1">
      <c r="A7" s="13" t="s">
        <v>24</v>
      </c>
      <c r="B7" s="11"/>
      <c r="C7" s="11"/>
      <c r="D7" s="12">
        <f aca="true" t="shared" si="0" ref="D7:D56">IF(B7&lt;&gt;0,C7/B7*100-100,0)</f>
        <v>0</v>
      </c>
    </row>
    <row r="8" spans="1:4" ht="22.5" customHeight="1">
      <c r="A8" s="10" t="s">
        <v>25</v>
      </c>
      <c r="B8" s="11"/>
      <c r="C8" s="11"/>
      <c r="D8" s="12">
        <f t="shared" si="0"/>
        <v>0</v>
      </c>
    </row>
    <row r="9" spans="1:4" ht="22.5" customHeight="1">
      <c r="A9" s="10" t="s">
        <v>26</v>
      </c>
      <c r="B9" s="11"/>
      <c r="C9" s="11"/>
      <c r="D9" s="12">
        <f t="shared" si="0"/>
        <v>0</v>
      </c>
    </row>
    <row r="10" spans="1:4" ht="22.5" customHeight="1">
      <c r="A10" s="13" t="s">
        <v>27</v>
      </c>
      <c r="B10" s="11">
        <f>B11+B14</f>
        <v>1424</v>
      </c>
      <c r="C10" s="11">
        <f>C11+C14</f>
        <v>1736</v>
      </c>
      <c r="D10" s="12">
        <f t="shared" si="0"/>
        <v>21.910112359550567</v>
      </c>
    </row>
    <row r="11" spans="1:4" ht="22.5" customHeight="1">
      <c r="A11" s="14" t="s">
        <v>28</v>
      </c>
      <c r="B11" s="15">
        <v>1424</v>
      </c>
      <c r="C11" s="15">
        <f>C12+C13</f>
        <v>1736</v>
      </c>
      <c r="D11" s="12">
        <f t="shared" si="0"/>
        <v>21.910112359550567</v>
      </c>
    </row>
    <row r="12" spans="1:4" ht="22.5" customHeight="1">
      <c r="A12" s="14" t="s">
        <v>29</v>
      </c>
      <c r="B12" s="16">
        <v>1016</v>
      </c>
      <c r="C12" s="16">
        <v>1137</v>
      </c>
      <c r="D12" s="12">
        <f t="shared" si="0"/>
        <v>11.909448818897644</v>
      </c>
    </row>
    <row r="13" spans="1:4" ht="22.5" customHeight="1">
      <c r="A13" s="14" t="s">
        <v>30</v>
      </c>
      <c r="B13" s="16">
        <v>408</v>
      </c>
      <c r="C13" s="16">
        <v>599</v>
      </c>
      <c r="D13" s="12">
        <f t="shared" si="0"/>
        <v>46.81372549019608</v>
      </c>
    </row>
    <row r="14" spans="1:4" ht="22.5" customHeight="1">
      <c r="A14" s="14" t="s">
        <v>31</v>
      </c>
      <c r="B14" s="15">
        <v>0</v>
      </c>
      <c r="C14" s="15"/>
      <c r="D14" s="12">
        <f t="shared" si="0"/>
        <v>0</v>
      </c>
    </row>
    <row r="15" spans="1:65" ht="22.5" customHeight="1">
      <c r="A15" s="14" t="s">
        <v>32</v>
      </c>
      <c r="B15" s="15"/>
      <c r="C15" s="15"/>
      <c r="D15" s="12">
        <f t="shared" si="0"/>
        <v>0</v>
      </c>
      <c r="BM15" s="3" t="s">
        <v>21</v>
      </c>
    </row>
    <row r="16" spans="1:4" ht="22.5" customHeight="1">
      <c r="A16" s="13" t="s">
        <v>33</v>
      </c>
      <c r="B16" s="11">
        <f>B17+B24+B27</f>
        <v>66848</v>
      </c>
      <c r="C16" s="11">
        <f>C17+C24+C27</f>
        <v>108487</v>
      </c>
      <c r="D16" s="12">
        <f t="shared" si="0"/>
        <v>62.289073719483014</v>
      </c>
    </row>
    <row r="17" spans="1:4" ht="22.5" customHeight="1">
      <c r="A17" s="14" t="s">
        <v>34</v>
      </c>
      <c r="B17" s="11">
        <f>SUM(B18:B23)</f>
        <v>65406</v>
      </c>
      <c r="C17" s="11">
        <f>SUM(C18:C23)</f>
        <v>104990</v>
      </c>
      <c r="D17" s="12">
        <f t="shared" si="0"/>
        <v>60.52044154970494</v>
      </c>
    </row>
    <row r="18" spans="1:4" ht="22.5" customHeight="1">
      <c r="A18" s="10" t="s">
        <v>35</v>
      </c>
      <c r="B18" s="15">
        <v>9152</v>
      </c>
      <c r="C18" s="15">
        <v>25000</v>
      </c>
      <c r="D18" s="12">
        <f t="shared" si="0"/>
        <v>173.16433566433568</v>
      </c>
    </row>
    <row r="19" spans="1:4" ht="22.5" customHeight="1">
      <c r="A19" s="10" t="s">
        <v>36</v>
      </c>
      <c r="B19" s="16">
        <v>365</v>
      </c>
      <c r="C19" s="16"/>
      <c r="D19" s="12">
        <f t="shared" si="0"/>
        <v>-100</v>
      </c>
    </row>
    <row r="20" spans="1:4" ht="22.5" customHeight="1">
      <c r="A20" s="10" t="s">
        <v>37</v>
      </c>
      <c r="B20" s="16">
        <v>6109</v>
      </c>
      <c r="C20" s="16">
        <v>7000</v>
      </c>
      <c r="D20" s="12">
        <f t="shared" si="0"/>
        <v>14.585038467834337</v>
      </c>
    </row>
    <row r="21" spans="1:6" ht="22.5" customHeight="1">
      <c r="A21" s="14" t="s">
        <v>38</v>
      </c>
      <c r="B21" s="16">
        <v>8056</v>
      </c>
      <c r="C21" s="16">
        <f>19541-3310</f>
        <v>16231</v>
      </c>
      <c r="D21" s="12">
        <f t="shared" si="0"/>
        <v>101.47715988083417</v>
      </c>
      <c r="F21" s="3"/>
    </row>
    <row r="22" spans="1:4" ht="22.5" customHeight="1">
      <c r="A22" s="14" t="s">
        <v>39</v>
      </c>
      <c r="B22" s="16">
        <v>64</v>
      </c>
      <c r="C22" s="16">
        <v>76</v>
      </c>
      <c r="D22" s="12">
        <f t="shared" si="0"/>
        <v>18.75</v>
      </c>
    </row>
    <row r="23" spans="1:4" ht="22.5" customHeight="1">
      <c r="A23" s="13" t="s">
        <v>40</v>
      </c>
      <c r="B23" s="15">
        <v>41660</v>
      </c>
      <c r="C23" s="15">
        <f>53373+3310</f>
        <v>56683</v>
      </c>
      <c r="D23" s="12">
        <f t="shared" si="0"/>
        <v>36.06096975516081</v>
      </c>
    </row>
    <row r="24" spans="1:6" ht="22.5" customHeight="1">
      <c r="A24" s="14" t="s">
        <v>41</v>
      </c>
      <c r="B24" s="15">
        <v>568</v>
      </c>
      <c r="C24" s="15">
        <v>2454</v>
      </c>
      <c r="D24" s="12">
        <f t="shared" si="0"/>
        <v>332.0422535211268</v>
      </c>
      <c r="F24" s="3"/>
    </row>
    <row r="25" spans="1:6" ht="22.5" customHeight="1">
      <c r="A25" s="17" t="s">
        <v>79</v>
      </c>
      <c r="B25" s="15"/>
      <c r="C25" s="15">
        <v>1000</v>
      </c>
      <c r="D25" s="12">
        <f t="shared" si="0"/>
        <v>0</v>
      </c>
      <c r="F25" s="3"/>
    </row>
    <row r="26" spans="1:4" ht="22.5" customHeight="1">
      <c r="A26" s="18" t="s">
        <v>80</v>
      </c>
      <c r="B26" s="15">
        <v>568</v>
      </c>
      <c r="C26" s="15">
        <v>1454</v>
      </c>
      <c r="D26" s="12">
        <f t="shared" si="0"/>
        <v>155.98591549295776</v>
      </c>
    </row>
    <row r="27" spans="1:4" ht="22.5" customHeight="1">
      <c r="A27" s="13" t="s">
        <v>43</v>
      </c>
      <c r="B27" s="15">
        <v>874</v>
      </c>
      <c r="C27" s="15">
        <v>1043</v>
      </c>
      <c r="D27" s="12">
        <f t="shared" si="0"/>
        <v>19.33638443935928</v>
      </c>
    </row>
    <row r="28" spans="1:4" ht="22.5" customHeight="1">
      <c r="A28" s="13" t="s">
        <v>44</v>
      </c>
      <c r="B28" s="15">
        <v>649</v>
      </c>
      <c r="C28" s="15">
        <v>1043</v>
      </c>
      <c r="D28" s="12">
        <f t="shared" si="0"/>
        <v>60.70878274268105</v>
      </c>
    </row>
    <row r="29" spans="1:4" ht="22.5" customHeight="1">
      <c r="A29" s="13" t="s">
        <v>45</v>
      </c>
      <c r="B29" s="15">
        <v>225</v>
      </c>
      <c r="C29" s="15"/>
      <c r="D29" s="12">
        <f t="shared" si="0"/>
        <v>-100</v>
      </c>
    </row>
    <row r="30" spans="1:4" ht="22.5" customHeight="1">
      <c r="A30" s="13" t="s">
        <v>46</v>
      </c>
      <c r="B30" s="19">
        <f>B31</f>
        <v>53</v>
      </c>
      <c r="C30" s="19">
        <v>232</v>
      </c>
      <c r="D30" s="12">
        <f t="shared" si="0"/>
        <v>337.73584905660374</v>
      </c>
    </row>
    <row r="31" spans="1:9" ht="22.5" customHeight="1">
      <c r="A31" s="14" t="s">
        <v>47</v>
      </c>
      <c r="B31" s="15">
        <v>53</v>
      </c>
      <c r="C31" s="15">
        <v>232</v>
      </c>
      <c r="D31" s="12">
        <f t="shared" si="0"/>
        <v>337.73584905660374</v>
      </c>
      <c r="E31" s="3"/>
      <c r="I31" s="3"/>
    </row>
    <row r="32" spans="1:9" ht="22.5" customHeight="1">
      <c r="A32" s="14" t="s">
        <v>48</v>
      </c>
      <c r="B32" s="15">
        <v>53</v>
      </c>
      <c r="C32" s="15">
        <v>232</v>
      </c>
      <c r="D32" s="12">
        <f t="shared" si="0"/>
        <v>337.73584905660374</v>
      </c>
      <c r="E32" s="3"/>
      <c r="I32" s="3"/>
    </row>
    <row r="33" spans="1:9" ht="22.5" customHeight="1">
      <c r="A33" s="14" t="s">
        <v>49</v>
      </c>
      <c r="B33" s="15"/>
      <c r="C33" s="15"/>
      <c r="D33" s="12">
        <f t="shared" si="0"/>
        <v>0</v>
      </c>
      <c r="E33" s="3"/>
      <c r="I33" s="3"/>
    </row>
    <row r="34" spans="1:4" ht="22.5" customHeight="1">
      <c r="A34" s="13" t="s">
        <v>50</v>
      </c>
      <c r="B34" s="19">
        <f>B35+B38</f>
        <v>31999</v>
      </c>
      <c r="C34" s="19">
        <f>C35+C38</f>
        <v>18452</v>
      </c>
      <c r="D34" s="12">
        <f t="shared" si="0"/>
        <v>-42.3356979905622</v>
      </c>
    </row>
    <row r="35" spans="1:4" ht="22.5" customHeight="1">
      <c r="A35" s="13" t="s">
        <v>51</v>
      </c>
      <c r="B35" s="19">
        <f>B36+B37</f>
        <v>31336</v>
      </c>
      <c r="C35" s="19">
        <f>134+C37</f>
        <v>17334</v>
      </c>
      <c r="D35" s="12">
        <f t="shared" si="0"/>
        <v>-44.6834311973449</v>
      </c>
    </row>
    <row r="36" spans="1:4" ht="22.5" customHeight="1">
      <c r="A36" s="13" t="s">
        <v>52</v>
      </c>
      <c r="B36" s="19">
        <v>2336</v>
      </c>
      <c r="C36" s="19">
        <v>134</v>
      </c>
      <c r="D36" s="12">
        <f t="shared" si="0"/>
        <v>-94.26369863013699</v>
      </c>
    </row>
    <row r="37" spans="1:4" ht="22.5" customHeight="1">
      <c r="A37" s="20" t="s">
        <v>53</v>
      </c>
      <c r="B37" s="19">
        <v>29000</v>
      </c>
      <c r="C37" s="19">
        <v>17200</v>
      </c>
      <c r="D37" s="12">
        <f t="shared" si="0"/>
        <v>-40.689655172413794</v>
      </c>
    </row>
    <row r="38" spans="1:4" ht="22.5" customHeight="1">
      <c r="A38" s="14" t="s">
        <v>54</v>
      </c>
      <c r="B38" s="15">
        <f>B39+B40+B41+B42+B43+B44</f>
        <v>663</v>
      </c>
      <c r="C38" s="15">
        <f>C39+C40+C41+C42+C43+C44</f>
        <v>1118</v>
      </c>
      <c r="D38" s="12">
        <f t="shared" si="0"/>
        <v>68.62745098039215</v>
      </c>
    </row>
    <row r="39" spans="1:4" ht="22.5" customHeight="1">
      <c r="A39" s="14" t="s">
        <v>55</v>
      </c>
      <c r="B39" s="15">
        <v>291</v>
      </c>
      <c r="C39" s="15">
        <f>419+116</f>
        <v>535</v>
      </c>
      <c r="D39" s="12">
        <f t="shared" si="0"/>
        <v>83.84879725085909</v>
      </c>
    </row>
    <row r="40" spans="1:4" ht="22.5" customHeight="1">
      <c r="A40" s="14" t="s">
        <v>56</v>
      </c>
      <c r="B40" s="15">
        <v>336</v>
      </c>
      <c r="C40" s="15">
        <v>437</v>
      </c>
      <c r="D40" s="12">
        <f t="shared" si="0"/>
        <v>30.059523809523824</v>
      </c>
    </row>
    <row r="41" spans="1:4" ht="22.5" customHeight="1">
      <c r="A41" s="14" t="s">
        <v>57</v>
      </c>
      <c r="B41" s="15"/>
      <c r="C41" s="15"/>
      <c r="D41" s="12">
        <f t="shared" si="0"/>
        <v>0</v>
      </c>
    </row>
    <row r="42" spans="1:4" ht="22.5" customHeight="1">
      <c r="A42" s="14" t="s">
        <v>58</v>
      </c>
      <c r="B42" s="15">
        <v>18</v>
      </c>
      <c r="C42" s="15">
        <f>93+39</f>
        <v>132</v>
      </c>
      <c r="D42" s="12">
        <f t="shared" si="0"/>
        <v>633.3333333333333</v>
      </c>
    </row>
    <row r="43" spans="1:4" ht="22.5" customHeight="1">
      <c r="A43" s="18" t="s">
        <v>59</v>
      </c>
      <c r="B43" s="15">
        <v>18</v>
      </c>
      <c r="C43" s="15">
        <v>14</v>
      </c>
      <c r="D43" s="12">
        <f t="shared" si="0"/>
        <v>-22.222222222222214</v>
      </c>
    </row>
    <row r="44" spans="1:4" ht="22.5" customHeight="1">
      <c r="A44" s="21" t="s">
        <v>60</v>
      </c>
      <c r="B44" s="15"/>
      <c r="C44" s="15"/>
      <c r="D44" s="12">
        <f t="shared" si="0"/>
        <v>0</v>
      </c>
    </row>
    <row r="45" spans="1:4" ht="22.5" customHeight="1">
      <c r="A45" s="13" t="s">
        <v>61</v>
      </c>
      <c r="B45" s="15">
        <f>SUM(B46:B49)</f>
        <v>4911</v>
      </c>
      <c r="C45" s="15">
        <v>6900</v>
      </c>
      <c r="D45" s="12">
        <f t="shared" si="0"/>
        <v>40.50091631032376</v>
      </c>
    </row>
    <row r="46" spans="1:6" ht="22.5" customHeight="1">
      <c r="A46" s="13" t="s">
        <v>62</v>
      </c>
      <c r="B46" s="15">
        <v>1683</v>
      </c>
      <c r="C46" s="15">
        <v>1683</v>
      </c>
      <c r="D46" s="12">
        <f t="shared" si="0"/>
        <v>0</v>
      </c>
      <c r="F46" s="1">
        <f>SUM(F6:F45)</f>
        <v>0</v>
      </c>
    </row>
    <row r="47" spans="1:4" ht="22.5" customHeight="1">
      <c r="A47" s="13" t="s">
        <v>63</v>
      </c>
      <c r="B47" s="15">
        <v>304</v>
      </c>
      <c r="C47" s="15">
        <v>304</v>
      </c>
      <c r="D47" s="12">
        <f t="shared" si="0"/>
        <v>0</v>
      </c>
    </row>
    <row r="48" spans="1:4" ht="22.5" customHeight="1">
      <c r="A48" s="13" t="s">
        <v>64</v>
      </c>
      <c r="B48" s="15">
        <v>1220</v>
      </c>
      <c r="C48" s="15">
        <v>1220</v>
      </c>
      <c r="D48" s="12">
        <f t="shared" si="0"/>
        <v>0</v>
      </c>
    </row>
    <row r="49" spans="1:4" ht="22.5" customHeight="1">
      <c r="A49" s="13" t="s">
        <v>65</v>
      </c>
      <c r="B49" s="15">
        <v>1704</v>
      </c>
      <c r="C49" s="15">
        <v>3693</v>
      </c>
      <c r="D49" s="12">
        <f t="shared" si="0"/>
        <v>116.72535211267606</v>
      </c>
    </row>
    <row r="50" spans="1:4" ht="22.5" customHeight="1">
      <c r="A50" s="13" t="s">
        <v>66</v>
      </c>
      <c r="B50" s="15">
        <v>25</v>
      </c>
      <c r="C50" s="15">
        <v>50</v>
      </c>
      <c r="D50" s="12">
        <f t="shared" si="0"/>
        <v>100</v>
      </c>
    </row>
    <row r="51" spans="1:4" ht="22.5" customHeight="1">
      <c r="A51" s="22" t="s">
        <v>67</v>
      </c>
      <c r="B51" s="15">
        <v>25</v>
      </c>
      <c r="C51" s="15">
        <v>50</v>
      </c>
      <c r="D51" s="12">
        <f t="shared" si="0"/>
        <v>100</v>
      </c>
    </row>
    <row r="52" spans="1:4" ht="22.5" customHeight="1">
      <c r="A52" s="13" t="s">
        <v>68</v>
      </c>
      <c r="B52" s="15"/>
      <c r="C52" s="15"/>
      <c r="D52" s="12">
        <f t="shared" si="0"/>
        <v>0</v>
      </c>
    </row>
    <row r="53" spans="1:4" ht="22.5" customHeight="1">
      <c r="A53" s="13" t="s">
        <v>69</v>
      </c>
      <c r="B53" s="15">
        <v>45290</v>
      </c>
      <c r="C53" s="15">
        <v>50558</v>
      </c>
      <c r="D53" s="12">
        <f t="shared" si="0"/>
        <v>11.631706778538302</v>
      </c>
    </row>
    <row r="54" spans="1:4" ht="22.5" customHeight="1">
      <c r="A54" s="13" t="s">
        <v>70</v>
      </c>
      <c r="B54" s="15">
        <v>10050</v>
      </c>
      <c r="C54" s="15"/>
      <c r="D54" s="12">
        <f t="shared" si="0"/>
        <v>-100</v>
      </c>
    </row>
    <row r="55" spans="1:4" ht="22.5" customHeight="1">
      <c r="A55" s="13" t="s">
        <v>71</v>
      </c>
      <c r="B55" s="15"/>
      <c r="C55" s="15">
        <v>1607</v>
      </c>
      <c r="D55" s="12">
        <f t="shared" si="0"/>
        <v>0</v>
      </c>
    </row>
    <row r="56" spans="1:4" ht="22.5" customHeight="1">
      <c r="A56" s="13" t="s">
        <v>72</v>
      </c>
      <c r="B56" s="23">
        <f>B55+B54+B53+B6</f>
        <v>160600</v>
      </c>
      <c r="C56" s="23">
        <f>C55+C54+C53+C6</f>
        <v>188022</v>
      </c>
      <c r="D56" s="12">
        <f t="shared" si="0"/>
        <v>17.07471980074719</v>
      </c>
    </row>
  </sheetData>
  <sheetProtection/>
  <mergeCells count="2">
    <mergeCell ref="A2:D2"/>
    <mergeCell ref="A4:A5"/>
  </mergeCells>
  <printOptions/>
  <pageMargins left="0.61" right="0.47" top="0.78" bottom="0.45" header="0.5" footer="0.26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Root</cp:lastModifiedBy>
  <cp:lastPrinted>2022-01-27T07:18:56Z</cp:lastPrinted>
  <dcterms:created xsi:type="dcterms:W3CDTF">1996-12-17T01:32:42Z</dcterms:created>
  <dcterms:modified xsi:type="dcterms:W3CDTF">2022-03-07T08:36:00Z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